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9720" windowHeight="5910" tabRatio="868" activeTab="0"/>
  </bookViews>
  <sheets>
    <sheet name="chart" sheetId="1" r:id="rId1"/>
    <sheet name="p187" sheetId="2" r:id="rId2"/>
    <sheet name="p287" sheetId="3" r:id="rId3"/>
    <sheet name="p188" sheetId="4" r:id="rId4"/>
    <sheet name="p288" sheetId="5" r:id="rId5"/>
    <sheet name="p189" sheetId="6" r:id="rId6"/>
    <sheet name="p289" sheetId="7" r:id="rId7"/>
    <sheet name="p190" sheetId="8" r:id="rId8"/>
    <sheet name="p290" sheetId="9" r:id="rId9"/>
    <sheet name="p191" sheetId="10" r:id="rId10"/>
    <sheet name="p291" sheetId="11" r:id="rId11"/>
    <sheet name="p192" sheetId="12" r:id="rId12"/>
    <sheet name="p292" sheetId="13" r:id="rId13"/>
    <sheet name="p193" sheetId="14" r:id="rId14"/>
    <sheet name="p293" sheetId="15" r:id="rId15"/>
    <sheet name="p194" sheetId="16" r:id="rId16"/>
    <sheet name="p294" sheetId="17" r:id="rId17"/>
    <sheet name="p195" sheetId="18" r:id="rId18"/>
    <sheet name="p295" sheetId="19" r:id="rId19"/>
    <sheet name="p196" sheetId="20" r:id="rId20"/>
    <sheet name="p296" sheetId="21" r:id="rId21"/>
    <sheet name="p197" sheetId="22" r:id="rId22"/>
    <sheet name="p297" sheetId="23" r:id="rId23"/>
    <sheet name="p198" sheetId="24" r:id="rId24"/>
    <sheet name="p298" sheetId="25" r:id="rId25"/>
    <sheet name="p199" sheetId="26" r:id="rId26"/>
    <sheet name="p299" sheetId="27" r:id="rId27"/>
    <sheet name="p11400" sheetId="28" r:id="rId28"/>
    <sheet name="p21400" sheetId="29" r:id="rId29"/>
    <sheet name="p11401" sheetId="30" r:id="rId30"/>
    <sheet name="p21401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<sst xmlns="http://schemas.openxmlformats.org/spreadsheetml/2006/main" count="1135" uniqueCount="122">
  <si>
    <t>KWH</t>
  </si>
  <si>
    <t>شرح</t>
  </si>
  <si>
    <t>مساحت</t>
  </si>
  <si>
    <t>تعداد فيدرهاي موجود</t>
  </si>
  <si>
    <t>طول شبكه فشار متوسط</t>
  </si>
  <si>
    <t>طول شبكه فشار ضعيف</t>
  </si>
  <si>
    <t>تعداد ترانسفورماتور</t>
  </si>
  <si>
    <t>روشنايي معابر ( با چراغ لاك پشتي )</t>
  </si>
  <si>
    <t>تعداد روستاهاي برقدار شده</t>
  </si>
  <si>
    <t>انرژي فروخته شده</t>
  </si>
  <si>
    <t>ميزان وصولي</t>
  </si>
  <si>
    <t>درصد وصولي نسبت به فروش</t>
  </si>
  <si>
    <t>ميزان بدهي</t>
  </si>
  <si>
    <t>تعداد پرسنل</t>
  </si>
  <si>
    <t>واحد</t>
  </si>
  <si>
    <t>كيلومترمربع</t>
  </si>
  <si>
    <t>فيدر</t>
  </si>
  <si>
    <t>فقره</t>
  </si>
  <si>
    <t>كيلو متر</t>
  </si>
  <si>
    <t>دستگاه</t>
  </si>
  <si>
    <t>عدد</t>
  </si>
  <si>
    <t>روستا</t>
  </si>
  <si>
    <t>كيلووات ساعت</t>
  </si>
  <si>
    <t>ريال</t>
  </si>
  <si>
    <t>نفر</t>
  </si>
  <si>
    <t>ملاحظات</t>
  </si>
  <si>
    <t>خلاصه آمار واطلاعات مديريت برق داراب</t>
  </si>
  <si>
    <t>مقدار</t>
  </si>
  <si>
    <t>درصد وصولي</t>
  </si>
  <si>
    <t>وصولي</t>
  </si>
  <si>
    <t>فروش</t>
  </si>
  <si>
    <t>موجودي</t>
  </si>
  <si>
    <t>ناحيه</t>
  </si>
  <si>
    <t>به فروش</t>
  </si>
  <si>
    <t>ريالي</t>
  </si>
  <si>
    <t>مشتركين</t>
  </si>
  <si>
    <t>خلاصه آمار نواحي داراب</t>
  </si>
  <si>
    <t xml:space="preserve">داراب </t>
  </si>
  <si>
    <t>داراب</t>
  </si>
  <si>
    <t>موجودي مشتركين  به تفكيك تعرفه</t>
  </si>
  <si>
    <t>تجاري</t>
  </si>
  <si>
    <t>صنعتي</t>
  </si>
  <si>
    <t>كشاورزي</t>
  </si>
  <si>
    <t>عمومي</t>
  </si>
  <si>
    <t>خانگي</t>
  </si>
  <si>
    <t>مگا وات</t>
  </si>
  <si>
    <t>درصد</t>
  </si>
  <si>
    <t xml:space="preserve">تعداد مشتركين </t>
  </si>
  <si>
    <t>جمع</t>
  </si>
  <si>
    <t xml:space="preserve">پيك بار غير همزمان </t>
  </si>
  <si>
    <t>پيك بار همزمان</t>
  </si>
  <si>
    <t>روشنايي معابر ( با چراغ كم مصرف 23 وات)</t>
  </si>
  <si>
    <t>تا پايان سال1387</t>
  </si>
  <si>
    <t>به تفكيك تعرفه : خانگي 36034-عمومي 1519- كشاورزي 1618- صنعتی 218- تجاري  2847</t>
  </si>
  <si>
    <t>با قدرت 206090 KVA</t>
  </si>
  <si>
    <t xml:space="preserve"> انشعاب فروخته شده</t>
  </si>
  <si>
    <t>زيرديپلم 15 - ديپلم 3- فوق ديپلم 1- ليسانس 6</t>
  </si>
  <si>
    <t>فورگ</t>
  </si>
  <si>
    <t>داراب ، فورگ</t>
  </si>
  <si>
    <t>روشنايي معابر (چراغ لاك پشتي با لامپ گازي )</t>
  </si>
  <si>
    <t>روشنايي معابر (چراغ لاك پشتي با لامپ پر بازده وكم مصرف)</t>
  </si>
  <si>
    <t>تا پايان سال 88</t>
  </si>
  <si>
    <t>به تفكيك تعرفه : خانگي 37740-عمومي 1512- كشاورزي 1725- صنعتی 148- تجاري  3346</t>
  </si>
  <si>
    <t>با قدرت 214125 KVA</t>
  </si>
  <si>
    <t>زيرديپلم 14 - ديپلم 3- فوق ديپلم 0- ليسانس 5</t>
  </si>
  <si>
    <t>رستاق</t>
  </si>
  <si>
    <t>داراب ، فورگ ، رستاق</t>
  </si>
  <si>
    <t>تا پايان سال 89</t>
  </si>
  <si>
    <t>با قدرت 216815 KVA</t>
  </si>
  <si>
    <t>به تفكيك تعرفه : خانگي 42051-عمومي 1560- كشاورزي 1865- صنعتی 162- تجاري  3634</t>
  </si>
  <si>
    <t>زيرديپلم 12 - ديپلم 2- فوق ديپلم 0- ليسانس 4-فوق ليسانس 1</t>
  </si>
  <si>
    <t>تا پایان سال 90</t>
  </si>
  <si>
    <t>به تفكيك تعرفه : خانگي 45700-عمومي 1683- كشاورزي 1979- صنعتی 171- تجاري  3837</t>
  </si>
  <si>
    <t>با قدرت 221845 KVA</t>
  </si>
  <si>
    <t>زيرديپلم 7 - ديپلم 2- فوق ديپلم 0- ليسانس 5-فوق ليسانس 1</t>
  </si>
  <si>
    <t>فسا رود</t>
  </si>
  <si>
    <t>فسارود</t>
  </si>
  <si>
    <t>داراب ، فورگ ، رستاق-فسارود</t>
  </si>
  <si>
    <t>تا پایان سال 91</t>
  </si>
  <si>
    <t>به تفكيك تعرفه : خانگي 48394-عمومي 1776- كشاورزي 2151- صنعتی 195- تجاري  4087</t>
  </si>
  <si>
    <t>با قدرت 227135 KVA</t>
  </si>
  <si>
    <t>زيرديپلم 1 - ديپلم 2- فوق ديپلم 0- ليسانس 6-فوق ليسانس 1</t>
  </si>
  <si>
    <t>تا پایان سال 92</t>
  </si>
  <si>
    <t>به تفكيك تعرفه : خانگي 51330-عمومي 1827- كشاورزي 2253- صنعتی 220- تجاري  4284</t>
  </si>
  <si>
    <t>با قدرت 232370 KVA</t>
  </si>
  <si>
    <t>زيرديپلم 0 - ديپلم 2- فوق ديپلم 0- ليسانس 4-فوق ليسانس 1</t>
  </si>
  <si>
    <t>زيرديپلم 0 - ديپلم 1- فوق ديپلم 0- ليسانس 7-فوق ليسانس 1</t>
  </si>
  <si>
    <t>جنت شهر</t>
  </si>
  <si>
    <t>داراب ، فورگ ، رستاق-فسارود-جنت شهر</t>
  </si>
  <si>
    <t>تا پایان سال 93</t>
  </si>
  <si>
    <t>به تفكيك تعرفه : خانگي 53353-عمومي 1876- كشاورزي 2301- صنعتی 241- تجاري  4555</t>
  </si>
  <si>
    <t>با قدرت 237170 KVA</t>
  </si>
  <si>
    <t>تا پایان سال 1394</t>
  </si>
  <si>
    <t>با قدرت 252590 KVA</t>
  </si>
  <si>
    <t>به تفكيك تعرفه : خانگي 55534-عمومي 1926- كشاورزي 2373- صنعتی 256- تجاري  4705</t>
  </si>
  <si>
    <t>زيرديپلم 0 - ديپلم 1- فوق ديپلم0- ليسانس 10-فوق ليسانس 5</t>
  </si>
  <si>
    <t>تا پایان سال 1395</t>
  </si>
  <si>
    <t>به تفكيك تعرفه : خانگي 57849-عمومي 2105- كشاورزي 2427- صنعتی 267- تجاري  4890</t>
  </si>
  <si>
    <t>با قدرت 268735 KVA</t>
  </si>
  <si>
    <t>روشنایی معابر</t>
  </si>
  <si>
    <t>تا پایان  سال 1396</t>
  </si>
  <si>
    <t>به تفکیک تعرفه: خانگی59259-عمومی1484-کشاورزی2488-صنعتی272-تجاری5448-روشنایی معابر749</t>
  </si>
  <si>
    <t>با قدرت 278350 KVA</t>
  </si>
  <si>
    <t>زیر دیپلم0-دیپلم1-فوق دیپلم0-لیسانس10-فوق لیسانس4</t>
  </si>
  <si>
    <t>تا پایان  سال  1397</t>
  </si>
  <si>
    <t>به تفکیک تعرفه: خانگی60948-عمومی1593-کشاورزی2524-صنعتی289-تجاری5613-روشنایی معابر750</t>
  </si>
  <si>
    <t>با قدرت 361755 KVA</t>
  </si>
  <si>
    <t>زیر دیپلم0-دیپلم0-فوق دیپلم0-لیسانس11-فوق لیسانس4</t>
  </si>
  <si>
    <t>به تفکیک تعرفه: خانگی62276-عمومی1631-کشاورزی2553-صنعتی301-تجاری5779-روشنایی معابر753</t>
  </si>
  <si>
    <t>با قدرت 373765 KVA</t>
  </si>
  <si>
    <t>زیر دیپلم0-دیپلم0-فوق دیپلم0-لیسانس10-فوق لیسانس7</t>
  </si>
  <si>
    <t>تا پایان   سال 1398</t>
  </si>
  <si>
    <t>تا پایان  سال 1399</t>
  </si>
  <si>
    <t>به تفکیک تعرفه: خانگی63780-عمومی1653-کشاورزی2598-صنعتی312-تجاری6020-روشنایی معابر753</t>
  </si>
  <si>
    <t>با قدرت 394240 KVA</t>
  </si>
  <si>
    <t>زیر دیپلم0-دیپلم0-فوق دیپلم0-لیسانس9-فوق لیسانس7</t>
  </si>
  <si>
    <t>تا پایان   سال 1400</t>
  </si>
  <si>
    <t>به تفکیک تعرفه: خانگی65030-عمومی1684-کشاورزی2656-صنعتی331-تجاری6233-روشنایی معابر753</t>
  </si>
  <si>
    <t>با قدرت 415030 KVA</t>
  </si>
  <si>
    <t>زیر دیپلم0-دیپلم0-فوق دیپلم0-لیسانس7-فوق لیسانس7- دکتری0</t>
  </si>
  <si>
    <t xml:space="preserve">روشنايي معابر </t>
  </si>
  <si>
    <t>تا پایان  سال 1401</t>
  </si>
</sst>
</file>

<file path=xl/styles.xml><?xml version="1.0" encoding="utf-8"?>
<styleSheet xmlns="http://schemas.openxmlformats.org/spreadsheetml/2006/main">
  <numFmts count="4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0.0"/>
    <numFmt numFmtId="189" formatCode="#,##0.000"/>
    <numFmt numFmtId="190" formatCode="#,##0.000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9">
    <font>
      <sz val="10"/>
      <name val="Arial"/>
      <family val="0"/>
    </font>
    <font>
      <b/>
      <sz val="12"/>
      <name val="Nazanin"/>
      <family val="0"/>
    </font>
    <font>
      <sz val="12"/>
      <name val="Badr"/>
      <family val="0"/>
    </font>
    <font>
      <b/>
      <sz val="12"/>
      <name val="Badr"/>
      <family val="0"/>
    </font>
    <font>
      <b/>
      <sz val="14"/>
      <name val="Nazanin"/>
      <family val="0"/>
    </font>
    <font>
      <sz val="12"/>
      <name val="Nazanin"/>
      <family val="0"/>
    </font>
    <font>
      <b/>
      <sz val="14"/>
      <name val="Badr"/>
      <family val="0"/>
    </font>
    <font>
      <b/>
      <sz val="16"/>
      <name val="Badr"/>
      <family val="0"/>
    </font>
    <font>
      <sz val="8"/>
      <name val="Arial"/>
      <family val="2"/>
    </font>
    <font>
      <b/>
      <sz val="16"/>
      <name val="B Badr"/>
      <family val="0"/>
    </font>
    <font>
      <b/>
      <sz val="14"/>
      <name val="B Badr"/>
      <family val="0"/>
    </font>
    <font>
      <sz val="10"/>
      <name val="B Titr"/>
      <family val="0"/>
    </font>
    <font>
      <sz val="14"/>
      <name val="B Titr"/>
      <family val="0"/>
    </font>
    <font>
      <sz val="20"/>
      <name val="B Titr"/>
      <family val="0"/>
    </font>
    <font>
      <sz val="14"/>
      <name val="B Badr"/>
      <family val="0"/>
    </font>
    <font>
      <sz val="10"/>
      <name val="B Badr"/>
      <family val="0"/>
    </font>
    <font>
      <b/>
      <sz val="10"/>
      <name val="B Badr"/>
      <family val="0"/>
    </font>
    <font>
      <b/>
      <sz val="12"/>
      <name val="B Badr"/>
      <family val="0"/>
    </font>
    <font>
      <sz val="18"/>
      <name val="B Titr"/>
      <family val="0"/>
    </font>
    <font>
      <sz val="10"/>
      <name val="Nazanin"/>
      <family val="0"/>
    </font>
    <font>
      <b/>
      <sz val="12"/>
      <name val="B Nazanin"/>
      <family val="0"/>
    </font>
    <font>
      <sz val="16"/>
      <name val="B Titr"/>
      <family val="0"/>
    </font>
    <font>
      <b/>
      <sz val="11"/>
      <name val="B Badr"/>
      <family val="0"/>
    </font>
    <font>
      <b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B Titr"/>
      <family val="0"/>
    </font>
    <font>
      <sz val="12"/>
      <color indexed="8"/>
      <name val="B Titr"/>
      <family val="0"/>
    </font>
    <font>
      <sz val="16"/>
      <color indexed="12"/>
      <name val="Calibri"/>
      <family val="0"/>
    </font>
    <font>
      <sz val="13"/>
      <color indexed="12"/>
      <name val="B Titr"/>
      <family val="0"/>
    </font>
    <font>
      <sz val="13"/>
      <color indexed="12"/>
      <name val="Calibri"/>
      <family val="0"/>
    </font>
    <font>
      <sz val="11"/>
      <color indexed="12"/>
      <name val="B Titr"/>
      <family val="0"/>
    </font>
    <font>
      <sz val="11"/>
      <color indexed="12"/>
      <name val="Calibri"/>
      <family val="0"/>
    </font>
    <font>
      <sz val="12"/>
      <color indexed="12"/>
      <name val="B Titr"/>
      <family val="0"/>
    </font>
    <font>
      <sz val="10.5"/>
      <color indexed="12"/>
      <name val="B Titr"/>
      <family val="0"/>
    </font>
    <font>
      <sz val="10.5"/>
      <color indexed="12"/>
      <name val="Calibri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darkTrellis">
        <fgColor indexed="27"/>
        <bgColor indexed="41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4" xfId="0" applyFill="1" applyBorder="1" applyAlignment="1">
      <alignment/>
    </xf>
    <xf numFmtId="0" fontId="9" fillId="0" borderId="15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9" fontId="9" fillId="0" borderId="15" xfId="57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14" fillId="0" borderId="14" xfId="57" applyFont="1" applyBorder="1" applyAlignment="1">
      <alignment horizontal="center" readingOrder="2"/>
    </xf>
    <xf numFmtId="3" fontId="10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3" fontId="10" fillId="0" borderId="35" xfId="0" applyNumberFormat="1" applyFont="1" applyBorder="1" applyAlignment="1">
      <alignment horizontal="center"/>
    </xf>
    <xf numFmtId="0" fontId="9" fillId="0" borderId="36" xfId="0" applyFont="1" applyBorder="1" applyAlignment="1">
      <alignment/>
    </xf>
    <xf numFmtId="0" fontId="14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5" fillId="0" borderId="0" xfId="0" applyFont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88" fontId="9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3" fontId="10" fillId="0" borderId="14" xfId="0" applyNumberFormat="1" applyFont="1" applyBorder="1" applyAlignment="1">
      <alignment horizontal="center"/>
    </xf>
    <xf numFmtId="9" fontId="14" fillId="0" borderId="37" xfId="57" applyFont="1" applyBorder="1" applyAlignment="1">
      <alignment horizontal="center" readingOrder="2"/>
    </xf>
    <xf numFmtId="1" fontId="9" fillId="0" borderId="15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33" borderId="23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5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6" xfId="0" applyFont="1" applyBorder="1" applyAlignment="1">
      <alignment/>
    </xf>
    <xf numFmtId="3" fontId="22" fillId="0" borderId="35" xfId="0" applyNumberFormat="1" applyFont="1" applyBorder="1" applyAlignment="1">
      <alignment horizontal="center"/>
    </xf>
    <xf numFmtId="0" fontId="22" fillId="0" borderId="36" xfId="0" applyFont="1" applyBorder="1" applyAlignment="1">
      <alignment/>
    </xf>
    <xf numFmtId="0" fontId="0" fillId="36" borderId="3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8" xfId="0" applyFill="1" applyBorder="1" applyAlignment="1">
      <alignment/>
    </xf>
    <xf numFmtId="0" fontId="0" fillId="34" borderId="39" xfId="0" applyFill="1" applyBorder="1" applyAlignment="1">
      <alignment/>
    </xf>
    <xf numFmtId="9" fontId="14" fillId="0" borderId="14" xfId="57" applyFont="1" applyBorder="1" applyAlignment="1">
      <alignment horizontal="center" vertical="center" readingOrder="2"/>
    </xf>
    <xf numFmtId="3" fontId="10" fillId="0" borderId="15" xfId="0" applyNumberFormat="1" applyFont="1" applyBorder="1" applyAlignment="1">
      <alignment horizontal="center" vertical="center"/>
    </xf>
    <xf numFmtId="9" fontId="14" fillId="0" borderId="37" xfId="57" applyFont="1" applyBorder="1" applyAlignment="1">
      <alignment horizontal="center" vertical="center" readingOrder="2"/>
    </xf>
    <xf numFmtId="3" fontId="10" fillId="0" borderId="3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33" borderId="40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2" fillId="0" borderId="47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7'!A1" /><Relationship Id="rId2" Type="http://schemas.openxmlformats.org/officeDocument/2006/relationships/hyperlink" Target="#'p287'!A1" /><Relationship Id="rId3" Type="http://schemas.openxmlformats.org/officeDocument/2006/relationships/hyperlink" Target="#'p188'!A1" /><Relationship Id="rId4" Type="http://schemas.openxmlformats.org/officeDocument/2006/relationships/hyperlink" Target="#'p288)'!A1" /><Relationship Id="rId5" Type="http://schemas.openxmlformats.org/officeDocument/2006/relationships/hyperlink" Target="#'p189'!A1" /><Relationship Id="rId6" Type="http://schemas.openxmlformats.org/officeDocument/2006/relationships/hyperlink" Target="#'p289'!A1" /><Relationship Id="rId7" Type="http://schemas.openxmlformats.org/officeDocument/2006/relationships/hyperlink" Target="#'p190'!A1" /><Relationship Id="rId8" Type="http://schemas.openxmlformats.org/officeDocument/2006/relationships/hyperlink" Target="#'p290'!A1" /><Relationship Id="rId9" Type="http://schemas.openxmlformats.org/officeDocument/2006/relationships/hyperlink" Target="#'p191'!A1" /><Relationship Id="rId10" Type="http://schemas.openxmlformats.org/officeDocument/2006/relationships/hyperlink" Target="#'p291'!A1" /><Relationship Id="rId11" Type="http://schemas.openxmlformats.org/officeDocument/2006/relationships/hyperlink" Target="#'p192'!A1" /><Relationship Id="rId12" Type="http://schemas.openxmlformats.org/officeDocument/2006/relationships/hyperlink" Target="#'p292'!A1" /><Relationship Id="rId13" Type="http://schemas.openxmlformats.org/officeDocument/2006/relationships/hyperlink" Target="#'p193'!A1" /><Relationship Id="rId14" Type="http://schemas.openxmlformats.org/officeDocument/2006/relationships/hyperlink" Target="#'p293'!A1" /><Relationship Id="rId15" Type="http://schemas.openxmlformats.org/officeDocument/2006/relationships/hyperlink" Target="#'p194'!A1" /><Relationship Id="rId16" Type="http://schemas.openxmlformats.org/officeDocument/2006/relationships/hyperlink" Target="#'p294'!A1" /><Relationship Id="rId17" Type="http://schemas.openxmlformats.org/officeDocument/2006/relationships/hyperlink" Target="#'p195'!A1" /><Relationship Id="rId18" Type="http://schemas.openxmlformats.org/officeDocument/2006/relationships/hyperlink" Target="#'p295'!A1" /><Relationship Id="rId19" Type="http://schemas.openxmlformats.org/officeDocument/2006/relationships/hyperlink" Target="#'p196'!A1" /><Relationship Id="rId20" Type="http://schemas.openxmlformats.org/officeDocument/2006/relationships/hyperlink" Target="#'p296'!A1" /><Relationship Id="rId21" Type="http://schemas.openxmlformats.org/officeDocument/2006/relationships/hyperlink" Target="#'p197'!A1" /><Relationship Id="rId22" Type="http://schemas.openxmlformats.org/officeDocument/2006/relationships/hyperlink" Target="#'p297'!A1" /><Relationship Id="rId23" Type="http://schemas.openxmlformats.org/officeDocument/2006/relationships/hyperlink" Target="#'p298'!A1" /><Relationship Id="rId24" Type="http://schemas.openxmlformats.org/officeDocument/2006/relationships/hyperlink" Target="#'p198'!A1" /><Relationship Id="rId25" Type="http://schemas.openxmlformats.org/officeDocument/2006/relationships/hyperlink" Target="#'p299'!A1" /><Relationship Id="rId26" Type="http://schemas.openxmlformats.org/officeDocument/2006/relationships/hyperlink" Target="#'p199'!A1" /><Relationship Id="rId27" Type="http://schemas.openxmlformats.org/officeDocument/2006/relationships/hyperlink" Target="#'p11400'!A1" /><Relationship Id="rId28" Type="http://schemas.openxmlformats.org/officeDocument/2006/relationships/hyperlink" Target="#'p21400'!A1" /><Relationship Id="rId29" Type="http://schemas.openxmlformats.org/officeDocument/2006/relationships/hyperlink" Target="#'p21401'!A1" /><Relationship Id="rId30" Type="http://schemas.openxmlformats.org/officeDocument/2006/relationships/hyperlink" Target="#'p1140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333375</xdr:colOff>
      <xdr:row>3</xdr:row>
      <xdr:rowOff>95250</xdr:rowOff>
    </xdr:from>
    <xdr:ext cx="3276600" cy="542925"/>
    <xdr:sp fLocksText="0">
      <xdr:nvSpPr>
        <xdr:cNvPr id="1" name="Text Box 13"/>
        <xdr:cNvSpPr txBox="1">
          <a:spLocks noChangeArrowheads="1"/>
        </xdr:cNvSpPr>
      </xdr:nvSpPr>
      <xdr:spPr>
        <a:xfrm>
          <a:off x="2162175" y="5810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خلاصه آمار مديريت برق داراب تا پايان سال 87</a:t>
          </a:r>
        </a:p>
      </xdr:txBody>
    </xdr:sp>
    <xdr:clientData/>
  </xdr:oneCellAnchor>
  <xdr:twoCellAnchor>
    <xdr:from>
      <xdr:col>2</xdr:col>
      <xdr:colOff>342900</xdr:colOff>
      <xdr:row>3</xdr:row>
      <xdr:rowOff>95250</xdr:rowOff>
    </xdr:from>
    <xdr:to>
      <xdr:col>3</xdr:col>
      <xdr:colOff>333375</xdr:colOff>
      <xdr:row>5</xdr:row>
      <xdr:rowOff>38100</xdr:rowOff>
    </xdr:to>
    <xdr:sp fLocksText="0">
      <xdr:nvSpPr>
        <xdr:cNvPr id="2" name="Text Box 14">
          <a:hlinkClick r:id="rId1"/>
        </xdr:cNvPr>
        <xdr:cNvSpPr txBox="1">
          <a:spLocks noChangeArrowheads="1"/>
        </xdr:cNvSpPr>
      </xdr:nvSpPr>
      <xdr:spPr>
        <a:xfrm>
          <a:off x="1562100" y="5810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5</xdr:row>
      <xdr:rowOff>47625</xdr:rowOff>
    </xdr:from>
    <xdr:to>
      <xdr:col>3</xdr:col>
      <xdr:colOff>333375</xdr:colOff>
      <xdr:row>6</xdr:row>
      <xdr:rowOff>152400</xdr:rowOff>
    </xdr:to>
    <xdr:sp fLocksText="0">
      <xdr:nvSpPr>
        <xdr:cNvPr id="3" name="Text Box 15">
          <a:hlinkClick r:id="rId2"/>
        </xdr:cNvPr>
        <xdr:cNvSpPr txBox="1">
          <a:spLocks noChangeArrowheads="1"/>
        </xdr:cNvSpPr>
      </xdr:nvSpPr>
      <xdr:spPr>
        <a:xfrm>
          <a:off x="1562100" y="8572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6</xdr:row>
      <xdr:rowOff>152400</xdr:rowOff>
    </xdr:from>
    <xdr:ext cx="3276600" cy="542925"/>
    <xdr:sp fLocksText="0">
      <xdr:nvSpPr>
        <xdr:cNvPr id="4" name="Text Box 13"/>
        <xdr:cNvSpPr txBox="1">
          <a:spLocks noChangeArrowheads="1"/>
        </xdr:cNvSpPr>
      </xdr:nvSpPr>
      <xdr:spPr>
        <a:xfrm>
          <a:off x="2162175" y="11239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88</a:t>
          </a:r>
        </a:p>
      </xdr:txBody>
    </xdr:sp>
    <xdr:clientData/>
  </xdr:oneCellAnchor>
  <xdr:twoCellAnchor>
    <xdr:from>
      <xdr:col>2</xdr:col>
      <xdr:colOff>342900</xdr:colOff>
      <xdr:row>6</xdr:row>
      <xdr:rowOff>152400</xdr:rowOff>
    </xdr:from>
    <xdr:to>
      <xdr:col>3</xdr:col>
      <xdr:colOff>333375</xdr:colOff>
      <xdr:row>8</xdr:row>
      <xdr:rowOff>95250</xdr:rowOff>
    </xdr:to>
    <xdr:sp fLocksText="0">
      <xdr:nvSpPr>
        <xdr:cNvPr id="5" name="Text Box 14">
          <a:hlinkClick r:id="rId3"/>
        </xdr:cNvPr>
        <xdr:cNvSpPr txBox="1">
          <a:spLocks noChangeArrowheads="1"/>
        </xdr:cNvSpPr>
      </xdr:nvSpPr>
      <xdr:spPr>
        <a:xfrm>
          <a:off x="1562100" y="11239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8</xdr:row>
      <xdr:rowOff>104775</xdr:rowOff>
    </xdr:from>
    <xdr:to>
      <xdr:col>3</xdr:col>
      <xdr:colOff>333375</xdr:colOff>
      <xdr:row>10</xdr:row>
      <xdr:rowOff>47625</xdr:rowOff>
    </xdr:to>
    <xdr:sp fLocksText="0">
      <xdr:nvSpPr>
        <xdr:cNvPr id="6" name="Text Box 15">
          <a:hlinkClick r:id="rId4"/>
        </xdr:cNvPr>
        <xdr:cNvSpPr txBox="1">
          <a:spLocks noChangeArrowheads="1"/>
        </xdr:cNvSpPr>
      </xdr:nvSpPr>
      <xdr:spPr>
        <a:xfrm>
          <a:off x="1562100" y="14001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10</xdr:row>
      <xdr:rowOff>57150</xdr:rowOff>
    </xdr:from>
    <xdr:ext cx="3276600" cy="542925"/>
    <xdr:sp fLocksText="0">
      <xdr:nvSpPr>
        <xdr:cNvPr id="7" name="Text Box 13"/>
        <xdr:cNvSpPr txBox="1">
          <a:spLocks noChangeArrowheads="1"/>
        </xdr:cNvSpPr>
      </xdr:nvSpPr>
      <xdr:spPr>
        <a:xfrm>
          <a:off x="2162175" y="16764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89</a:t>
          </a:r>
        </a:p>
      </xdr:txBody>
    </xdr:sp>
    <xdr:clientData/>
  </xdr:oneCellAnchor>
  <xdr:twoCellAnchor>
    <xdr:from>
      <xdr:col>2</xdr:col>
      <xdr:colOff>342900</xdr:colOff>
      <xdr:row>10</xdr:row>
      <xdr:rowOff>57150</xdr:rowOff>
    </xdr:from>
    <xdr:to>
      <xdr:col>3</xdr:col>
      <xdr:colOff>333375</xdr:colOff>
      <xdr:row>12</xdr:row>
      <xdr:rowOff>0</xdr:rowOff>
    </xdr:to>
    <xdr:sp fLocksText="0">
      <xdr:nvSpPr>
        <xdr:cNvPr id="8" name="Text Box 14">
          <a:hlinkClick r:id="rId5"/>
        </xdr:cNvPr>
        <xdr:cNvSpPr txBox="1">
          <a:spLocks noChangeArrowheads="1"/>
        </xdr:cNvSpPr>
      </xdr:nvSpPr>
      <xdr:spPr>
        <a:xfrm>
          <a:off x="1562100" y="16764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12</xdr:row>
      <xdr:rowOff>9525</xdr:rowOff>
    </xdr:from>
    <xdr:to>
      <xdr:col>3</xdr:col>
      <xdr:colOff>333375</xdr:colOff>
      <xdr:row>13</xdr:row>
      <xdr:rowOff>114300</xdr:rowOff>
    </xdr:to>
    <xdr:sp fLocksText="0">
      <xdr:nvSpPr>
        <xdr:cNvPr id="9" name="Text Box 15">
          <a:hlinkClick r:id="rId6"/>
        </xdr:cNvPr>
        <xdr:cNvSpPr txBox="1">
          <a:spLocks noChangeArrowheads="1"/>
        </xdr:cNvSpPr>
      </xdr:nvSpPr>
      <xdr:spPr>
        <a:xfrm>
          <a:off x="1562100" y="19526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13</xdr:row>
      <xdr:rowOff>123825</xdr:rowOff>
    </xdr:from>
    <xdr:ext cx="3276600" cy="542925"/>
    <xdr:sp fLocksText="0">
      <xdr:nvSpPr>
        <xdr:cNvPr id="10" name="Text Box 13"/>
        <xdr:cNvSpPr txBox="1">
          <a:spLocks noChangeArrowheads="1"/>
        </xdr:cNvSpPr>
      </xdr:nvSpPr>
      <xdr:spPr>
        <a:xfrm>
          <a:off x="2162175" y="22288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342900</xdr:colOff>
      <xdr:row>13</xdr:row>
      <xdr:rowOff>123825</xdr:rowOff>
    </xdr:from>
    <xdr:to>
      <xdr:col>3</xdr:col>
      <xdr:colOff>333375</xdr:colOff>
      <xdr:row>15</xdr:row>
      <xdr:rowOff>66675</xdr:rowOff>
    </xdr:to>
    <xdr:sp fLocksText="0">
      <xdr:nvSpPr>
        <xdr:cNvPr id="11" name="Text Box 14">
          <a:hlinkClick r:id="rId7"/>
        </xdr:cNvPr>
        <xdr:cNvSpPr txBox="1">
          <a:spLocks noChangeArrowheads="1"/>
        </xdr:cNvSpPr>
      </xdr:nvSpPr>
      <xdr:spPr>
        <a:xfrm>
          <a:off x="1562100" y="22288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15</xdr:row>
      <xdr:rowOff>76200</xdr:rowOff>
    </xdr:from>
    <xdr:to>
      <xdr:col>3</xdr:col>
      <xdr:colOff>333375</xdr:colOff>
      <xdr:row>17</xdr:row>
      <xdr:rowOff>19050</xdr:rowOff>
    </xdr:to>
    <xdr:sp fLocksText="0">
      <xdr:nvSpPr>
        <xdr:cNvPr id="12" name="Text Box 15">
          <a:hlinkClick r:id="rId8"/>
        </xdr:cNvPr>
        <xdr:cNvSpPr txBox="1">
          <a:spLocks noChangeArrowheads="1"/>
        </xdr:cNvSpPr>
      </xdr:nvSpPr>
      <xdr:spPr>
        <a:xfrm>
          <a:off x="1562100" y="25050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342900</xdr:colOff>
      <xdr:row>17</xdr:row>
      <xdr:rowOff>19050</xdr:rowOff>
    </xdr:from>
    <xdr:ext cx="3276600" cy="542925"/>
    <xdr:sp fLocksText="0">
      <xdr:nvSpPr>
        <xdr:cNvPr id="13" name="Text Box 13"/>
        <xdr:cNvSpPr txBox="1">
          <a:spLocks noChangeArrowheads="1"/>
        </xdr:cNvSpPr>
      </xdr:nvSpPr>
      <xdr:spPr>
        <a:xfrm>
          <a:off x="2171700" y="27717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91 </a:t>
          </a:r>
        </a:p>
      </xdr:txBody>
    </xdr:sp>
    <xdr:clientData/>
  </xdr:oneCellAnchor>
  <xdr:twoCellAnchor>
    <xdr:from>
      <xdr:col>2</xdr:col>
      <xdr:colOff>352425</xdr:colOff>
      <xdr:row>17</xdr:row>
      <xdr:rowOff>19050</xdr:rowOff>
    </xdr:from>
    <xdr:to>
      <xdr:col>3</xdr:col>
      <xdr:colOff>342900</xdr:colOff>
      <xdr:row>18</xdr:row>
      <xdr:rowOff>123825</xdr:rowOff>
    </xdr:to>
    <xdr:sp fLocksText="0">
      <xdr:nvSpPr>
        <xdr:cNvPr id="14" name="Text Box 14">
          <a:hlinkClick r:id="rId9"/>
        </xdr:cNvPr>
        <xdr:cNvSpPr txBox="1">
          <a:spLocks noChangeArrowheads="1"/>
        </xdr:cNvSpPr>
      </xdr:nvSpPr>
      <xdr:spPr>
        <a:xfrm>
          <a:off x="1571625" y="27717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352425</xdr:colOff>
      <xdr:row>18</xdr:row>
      <xdr:rowOff>133350</xdr:rowOff>
    </xdr:from>
    <xdr:to>
      <xdr:col>3</xdr:col>
      <xdr:colOff>342900</xdr:colOff>
      <xdr:row>20</xdr:row>
      <xdr:rowOff>76200</xdr:rowOff>
    </xdr:to>
    <xdr:sp fLocksText="0">
      <xdr:nvSpPr>
        <xdr:cNvPr id="15" name="Text Box 15">
          <a:hlinkClick r:id="rId10"/>
        </xdr:cNvPr>
        <xdr:cNvSpPr txBox="1">
          <a:spLocks noChangeArrowheads="1"/>
        </xdr:cNvSpPr>
      </xdr:nvSpPr>
      <xdr:spPr>
        <a:xfrm>
          <a:off x="1571625" y="30480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342900</xdr:colOff>
      <xdr:row>20</xdr:row>
      <xdr:rowOff>76200</xdr:rowOff>
    </xdr:from>
    <xdr:ext cx="3276600" cy="542925"/>
    <xdr:sp fLocksText="0">
      <xdr:nvSpPr>
        <xdr:cNvPr id="16" name="Text Box 13"/>
        <xdr:cNvSpPr txBox="1">
          <a:spLocks noChangeArrowheads="1"/>
        </xdr:cNvSpPr>
      </xdr:nvSpPr>
      <xdr:spPr>
        <a:xfrm>
          <a:off x="2171700" y="33147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سال92</a:t>
          </a:r>
        </a:p>
      </xdr:txBody>
    </xdr:sp>
    <xdr:clientData/>
  </xdr:oneCellAnchor>
  <xdr:twoCellAnchor>
    <xdr:from>
      <xdr:col>2</xdr:col>
      <xdr:colOff>342900</xdr:colOff>
      <xdr:row>20</xdr:row>
      <xdr:rowOff>76200</xdr:rowOff>
    </xdr:from>
    <xdr:to>
      <xdr:col>3</xdr:col>
      <xdr:colOff>333375</xdr:colOff>
      <xdr:row>22</xdr:row>
      <xdr:rowOff>9525</xdr:rowOff>
    </xdr:to>
    <xdr:sp fLocksText="0">
      <xdr:nvSpPr>
        <xdr:cNvPr id="17" name="Text Box 14">
          <a:hlinkClick r:id="rId11"/>
        </xdr:cNvPr>
        <xdr:cNvSpPr txBox="1">
          <a:spLocks noChangeArrowheads="1"/>
        </xdr:cNvSpPr>
      </xdr:nvSpPr>
      <xdr:spPr>
        <a:xfrm>
          <a:off x="1562100" y="3314700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22</xdr:row>
      <xdr:rowOff>19050</xdr:rowOff>
    </xdr:from>
    <xdr:to>
      <xdr:col>3</xdr:col>
      <xdr:colOff>333375</xdr:colOff>
      <xdr:row>23</xdr:row>
      <xdr:rowOff>123825</xdr:rowOff>
    </xdr:to>
    <xdr:sp fLocksText="0">
      <xdr:nvSpPr>
        <xdr:cNvPr id="18" name="Text Box 15">
          <a:hlinkClick r:id="rId12"/>
        </xdr:cNvPr>
        <xdr:cNvSpPr txBox="1">
          <a:spLocks noChangeArrowheads="1"/>
        </xdr:cNvSpPr>
      </xdr:nvSpPr>
      <xdr:spPr>
        <a:xfrm>
          <a:off x="1562100" y="35814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23</xdr:row>
      <xdr:rowOff>123825</xdr:rowOff>
    </xdr:from>
    <xdr:ext cx="3276600" cy="542925"/>
    <xdr:sp fLocksText="0">
      <xdr:nvSpPr>
        <xdr:cNvPr id="19" name="Text Box 13"/>
        <xdr:cNvSpPr txBox="1">
          <a:spLocks noChangeArrowheads="1"/>
        </xdr:cNvSpPr>
      </xdr:nvSpPr>
      <xdr:spPr>
        <a:xfrm>
          <a:off x="2162175" y="38481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93</a:t>
          </a:r>
        </a:p>
      </xdr:txBody>
    </xdr:sp>
    <xdr:clientData/>
  </xdr:oneCellAnchor>
  <xdr:twoCellAnchor>
    <xdr:from>
      <xdr:col>2</xdr:col>
      <xdr:colOff>333375</xdr:colOff>
      <xdr:row>23</xdr:row>
      <xdr:rowOff>123825</xdr:rowOff>
    </xdr:from>
    <xdr:to>
      <xdr:col>3</xdr:col>
      <xdr:colOff>323850</xdr:colOff>
      <xdr:row>25</xdr:row>
      <xdr:rowOff>66675</xdr:rowOff>
    </xdr:to>
    <xdr:sp fLocksText="0">
      <xdr:nvSpPr>
        <xdr:cNvPr id="20" name="Text Box 14">
          <a:hlinkClick r:id="rId13"/>
        </xdr:cNvPr>
        <xdr:cNvSpPr txBox="1">
          <a:spLocks noChangeArrowheads="1"/>
        </xdr:cNvSpPr>
      </xdr:nvSpPr>
      <xdr:spPr>
        <a:xfrm>
          <a:off x="1552575" y="38481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25</xdr:row>
      <xdr:rowOff>76200</xdr:rowOff>
    </xdr:from>
    <xdr:to>
      <xdr:col>3</xdr:col>
      <xdr:colOff>323850</xdr:colOff>
      <xdr:row>27</xdr:row>
      <xdr:rowOff>19050</xdr:rowOff>
    </xdr:to>
    <xdr:sp fLocksText="0">
      <xdr:nvSpPr>
        <xdr:cNvPr id="21" name="Text Box 14">
          <a:hlinkClick r:id="rId14"/>
        </xdr:cNvPr>
        <xdr:cNvSpPr txBox="1">
          <a:spLocks noChangeArrowheads="1"/>
        </xdr:cNvSpPr>
      </xdr:nvSpPr>
      <xdr:spPr>
        <a:xfrm>
          <a:off x="1552575" y="41243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323850</xdr:colOff>
      <xdr:row>27</xdr:row>
      <xdr:rowOff>28575</xdr:rowOff>
    </xdr:from>
    <xdr:ext cx="3276600" cy="628650"/>
    <xdr:sp fLocksText="0">
      <xdr:nvSpPr>
        <xdr:cNvPr id="22" name="Text Box 13"/>
        <xdr:cNvSpPr txBox="1">
          <a:spLocks noChangeArrowheads="1"/>
        </xdr:cNvSpPr>
      </xdr:nvSpPr>
      <xdr:spPr>
        <a:xfrm>
          <a:off x="2152650" y="4400550"/>
          <a:ext cx="3276600" cy="628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سال94</a:t>
          </a:r>
          <a:r>
            <a:rPr lang="en-US" cap="none" sz="16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</xdr:col>
      <xdr:colOff>333375</xdr:colOff>
      <xdr:row>27</xdr:row>
      <xdr:rowOff>19050</xdr:rowOff>
    </xdr:from>
    <xdr:to>
      <xdr:col>3</xdr:col>
      <xdr:colOff>323850</xdr:colOff>
      <xdr:row>28</xdr:row>
      <xdr:rowOff>123825</xdr:rowOff>
    </xdr:to>
    <xdr:sp fLocksText="0">
      <xdr:nvSpPr>
        <xdr:cNvPr id="23" name="Text Box 14">
          <a:hlinkClick r:id="rId15"/>
        </xdr:cNvPr>
        <xdr:cNvSpPr txBox="1">
          <a:spLocks noChangeArrowheads="1"/>
        </xdr:cNvSpPr>
      </xdr:nvSpPr>
      <xdr:spPr>
        <a:xfrm>
          <a:off x="1552575" y="43910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28</xdr:row>
      <xdr:rowOff>123825</xdr:rowOff>
    </xdr:from>
    <xdr:to>
      <xdr:col>3</xdr:col>
      <xdr:colOff>323850</xdr:colOff>
      <xdr:row>30</xdr:row>
      <xdr:rowOff>152400</xdr:rowOff>
    </xdr:to>
    <xdr:sp fLocksText="0">
      <xdr:nvSpPr>
        <xdr:cNvPr id="24" name="Text Box 14">
          <a:hlinkClick r:id="rId16"/>
        </xdr:cNvPr>
        <xdr:cNvSpPr txBox="1">
          <a:spLocks noChangeArrowheads="1"/>
        </xdr:cNvSpPr>
      </xdr:nvSpPr>
      <xdr:spPr>
        <a:xfrm>
          <a:off x="1552575" y="4657725"/>
          <a:ext cx="600075" cy="3524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314325</xdr:colOff>
      <xdr:row>31</xdr:row>
      <xdr:rowOff>9525</xdr:rowOff>
    </xdr:from>
    <xdr:ext cx="3276600" cy="628650"/>
    <xdr:sp fLocksText="0">
      <xdr:nvSpPr>
        <xdr:cNvPr id="25" name="Text Box 13"/>
        <xdr:cNvSpPr txBox="1">
          <a:spLocks noChangeArrowheads="1"/>
        </xdr:cNvSpPr>
      </xdr:nvSpPr>
      <xdr:spPr>
        <a:xfrm>
          <a:off x="2143125" y="5029200"/>
          <a:ext cx="3276600" cy="628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95</a:t>
          </a:r>
        </a:p>
      </xdr:txBody>
    </xdr:sp>
    <xdr:clientData/>
  </xdr:oneCellAnchor>
  <xdr:twoCellAnchor>
    <xdr:from>
      <xdr:col>2</xdr:col>
      <xdr:colOff>342900</xdr:colOff>
      <xdr:row>30</xdr:row>
      <xdr:rowOff>152400</xdr:rowOff>
    </xdr:from>
    <xdr:to>
      <xdr:col>3</xdr:col>
      <xdr:colOff>333375</xdr:colOff>
      <xdr:row>33</xdr:row>
      <xdr:rowOff>19050</xdr:rowOff>
    </xdr:to>
    <xdr:sp fLocksText="0">
      <xdr:nvSpPr>
        <xdr:cNvPr id="26" name="Text Box 14">
          <a:hlinkClick r:id="rId17"/>
        </xdr:cNvPr>
        <xdr:cNvSpPr txBox="1">
          <a:spLocks noChangeArrowheads="1"/>
        </xdr:cNvSpPr>
      </xdr:nvSpPr>
      <xdr:spPr>
        <a:xfrm>
          <a:off x="1562100" y="5010150"/>
          <a:ext cx="600075" cy="3524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333375</xdr:colOff>
      <xdr:row>33</xdr:row>
      <xdr:rowOff>38100</xdr:rowOff>
    </xdr:from>
    <xdr:to>
      <xdr:col>3</xdr:col>
      <xdr:colOff>323850</xdr:colOff>
      <xdr:row>34</xdr:row>
      <xdr:rowOff>142875</xdr:rowOff>
    </xdr:to>
    <xdr:sp fLocksText="0">
      <xdr:nvSpPr>
        <xdr:cNvPr id="27" name="Text Box 14">
          <a:hlinkClick r:id="rId18"/>
        </xdr:cNvPr>
        <xdr:cNvSpPr txBox="1">
          <a:spLocks noChangeArrowheads="1"/>
        </xdr:cNvSpPr>
      </xdr:nvSpPr>
      <xdr:spPr>
        <a:xfrm>
          <a:off x="1552575" y="53816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323850</xdr:colOff>
      <xdr:row>35</xdr:row>
      <xdr:rowOff>0</xdr:rowOff>
    </xdr:from>
    <xdr:ext cx="3276600" cy="628650"/>
    <xdr:sp fLocksText="0">
      <xdr:nvSpPr>
        <xdr:cNvPr id="28" name="Text Box 13"/>
        <xdr:cNvSpPr txBox="1">
          <a:spLocks noChangeArrowheads="1"/>
        </xdr:cNvSpPr>
      </xdr:nvSpPr>
      <xdr:spPr>
        <a:xfrm>
          <a:off x="2152650" y="5667375"/>
          <a:ext cx="3276600" cy="628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 96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</xdr:col>
      <xdr:colOff>333375</xdr:colOff>
      <xdr:row>34</xdr:row>
      <xdr:rowOff>142875</xdr:rowOff>
    </xdr:from>
    <xdr:to>
      <xdr:col>3</xdr:col>
      <xdr:colOff>323850</xdr:colOff>
      <xdr:row>37</xdr:row>
      <xdr:rowOff>9525</xdr:rowOff>
    </xdr:to>
    <xdr:sp fLocksText="0">
      <xdr:nvSpPr>
        <xdr:cNvPr id="29" name="Text Box 14">
          <a:hlinkClick r:id="rId19"/>
        </xdr:cNvPr>
        <xdr:cNvSpPr txBox="1">
          <a:spLocks noChangeArrowheads="1"/>
        </xdr:cNvSpPr>
      </xdr:nvSpPr>
      <xdr:spPr>
        <a:xfrm>
          <a:off x="1552575" y="5648325"/>
          <a:ext cx="600075" cy="3524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323850</xdr:colOff>
      <xdr:row>37</xdr:row>
      <xdr:rowOff>28575</xdr:rowOff>
    </xdr:from>
    <xdr:to>
      <xdr:col>3</xdr:col>
      <xdr:colOff>314325</xdr:colOff>
      <xdr:row>38</xdr:row>
      <xdr:rowOff>133350</xdr:rowOff>
    </xdr:to>
    <xdr:sp fLocksText="0">
      <xdr:nvSpPr>
        <xdr:cNvPr id="30" name="Text Box 14">
          <a:hlinkClick r:id="rId20"/>
        </xdr:cNvPr>
        <xdr:cNvSpPr txBox="1">
          <a:spLocks noChangeArrowheads="1"/>
        </xdr:cNvSpPr>
      </xdr:nvSpPr>
      <xdr:spPr>
        <a:xfrm>
          <a:off x="1543050" y="60198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314325</xdr:colOff>
      <xdr:row>38</xdr:row>
      <xdr:rowOff>142875</xdr:rowOff>
    </xdr:from>
    <xdr:ext cx="3276600" cy="628650"/>
    <xdr:sp fLocksText="0">
      <xdr:nvSpPr>
        <xdr:cNvPr id="31" name="Text Box 13"/>
        <xdr:cNvSpPr txBox="1">
          <a:spLocks noChangeArrowheads="1"/>
        </xdr:cNvSpPr>
      </xdr:nvSpPr>
      <xdr:spPr>
        <a:xfrm>
          <a:off x="2143125" y="6296025"/>
          <a:ext cx="3276600" cy="628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97 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</xdr:col>
      <xdr:colOff>323850</xdr:colOff>
      <xdr:row>38</xdr:row>
      <xdr:rowOff>133350</xdr:rowOff>
    </xdr:from>
    <xdr:to>
      <xdr:col>3</xdr:col>
      <xdr:colOff>314325</xdr:colOff>
      <xdr:row>40</xdr:row>
      <xdr:rowOff>114300</xdr:rowOff>
    </xdr:to>
    <xdr:sp fLocksText="0">
      <xdr:nvSpPr>
        <xdr:cNvPr id="32" name="Text Box 14">
          <a:hlinkClick r:id="rId21"/>
        </xdr:cNvPr>
        <xdr:cNvSpPr txBox="1">
          <a:spLocks noChangeArrowheads="1"/>
        </xdr:cNvSpPr>
      </xdr:nvSpPr>
      <xdr:spPr>
        <a:xfrm>
          <a:off x="1543050" y="628650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323850</xdr:colOff>
      <xdr:row>40</xdr:row>
      <xdr:rowOff>114300</xdr:rowOff>
    </xdr:from>
    <xdr:to>
      <xdr:col>3</xdr:col>
      <xdr:colOff>314325</xdr:colOff>
      <xdr:row>42</xdr:row>
      <xdr:rowOff>123825</xdr:rowOff>
    </xdr:to>
    <xdr:sp fLocksText="0">
      <xdr:nvSpPr>
        <xdr:cNvPr id="33" name="Text Box 14">
          <a:hlinkClick r:id="rId22"/>
        </xdr:cNvPr>
        <xdr:cNvSpPr txBox="1">
          <a:spLocks noChangeArrowheads="1"/>
        </xdr:cNvSpPr>
      </xdr:nvSpPr>
      <xdr:spPr>
        <a:xfrm>
          <a:off x="1543050" y="6591300"/>
          <a:ext cx="6000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314325</xdr:colOff>
      <xdr:row>42</xdr:row>
      <xdr:rowOff>123825</xdr:rowOff>
    </xdr:from>
    <xdr:ext cx="3276600" cy="628650"/>
    <xdr:sp fLocksText="0">
      <xdr:nvSpPr>
        <xdr:cNvPr id="34" name="Text Box 13"/>
        <xdr:cNvSpPr txBox="1">
          <a:spLocks noChangeArrowheads="1"/>
        </xdr:cNvSpPr>
      </xdr:nvSpPr>
      <xdr:spPr>
        <a:xfrm>
          <a:off x="2143125" y="6924675"/>
          <a:ext cx="3276600" cy="628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 98 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</xdr:col>
      <xdr:colOff>323850</xdr:colOff>
      <xdr:row>44</xdr:row>
      <xdr:rowOff>95250</xdr:rowOff>
    </xdr:from>
    <xdr:to>
      <xdr:col>3</xdr:col>
      <xdr:colOff>314325</xdr:colOff>
      <xdr:row>46</xdr:row>
      <xdr:rowOff>104775</xdr:rowOff>
    </xdr:to>
    <xdr:sp fLocksText="0">
      <xdr:nvSpPr>
        <xdr:cNvPr id="35" name="Text Box 14">
          <a:hlinkClick r:id="rId23"/>
        </xdr:cNvPr>
        <xdr:cNvSpPr txBox="1">
          <a:spLocks noChangeArrowheads="1"/>
        </xdr:cNvSpPr>
      </xdr:nvSpPr>
      <xdr:spPr>
        <a:xfrm>
          <a:off x="1543050" y="7219950"/>
          <a:ext cx="6000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323850</xdr:colOff>
      <xdr:row>42</xdr:row>
      <xdr:rowOff>123825</xdr:rowOff>
    </xdr:from>
    <xdr:to>
      <xdr:col>3</xdr:col>
      <xdr:colOff>314325</xdr:colOff>
      <xdr:row>44</xdr:row>
      <xdr:rowOff>133350</xdr:rowOff>
    </xdr:to>
    <xdr:sp fLocksText="0">
      <xdr:nvSpPr>
        <xdr:cNvPr id="36" name="Text Box 14">
          <a:hlinkClick r:id="rId24"/>
        </xdr:cNvPr>
        <xdr:cNvSpPr txBox="1">
          <a:spLocks noChangeArrowheads="1"/>
        </xdr:cNvSpPr>
      </xdr:nvSpPr>
      <xdr:spPr>
        <a:xfrm>
          <a:off x="1543050" y="6924675"/>
          <a:ext cx="6000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314325</xdr:colOff>
      <xdr:row>46</xdr:row>
      <xdr:rowOff>104775</xdr:rowOff>
    </xdr:from>
    <xdr:ext cx="3276600" cy="628650"/>
    <xdr:sp fLocksText="0">
      <xdr:nvSpPr>
        <xdr:cNvPr id="37" name="Text Box 13"/>
        <xdr:cNvSpPr txBox="1">
          <a:spLocks noChangeArrowheads="1"/>
        </xdr:cNvSpPr>
      </xdr:nvSpPr>
      <xdr:spPr>
        <a:xfrm>
          <a:off x="2143125" y="7553325"/>
          <a:ext cx="3276600" cy="628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 سال 99 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</xdr:col>
      <xdr:colOff>314325</xdr:colOff>
      <xdr:row>48</xdr:row>
      <xdr:rowOff>85725</xdr:rowOff>
    </xdr:from>
    <xdr:to>
      <xdr:col>3</xdr:col>
      <xdr:colOff>304800</xdr:colOff>
      <xdr:row>50</xdr:row>
      <xdr:rowOff>95250</xdr:rowOff>
    </xdr:to>
    <xdr:sp fLocksText="0">
      <xdr:nvSpPr>
        <xdr:cNvPr id="38" name="Text Box 14">
          <a:hlinkClick r:id="rId25"/>
        </xdr:cNvPr>
        <xdr:cNvSpPr txBox="1">
          <a:spLocks noChangeArrowheads="1"/>
        </xdr:cNvSpPr>
      </xdr:nvSpPr>
      <xdr:spPr>
        <a:xfrm>
          <a:off x="1533525" y="7858125"/>
          <a:ext cx="6000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314325</xdr:colOff>
      <xdr:row>46</xdr:row>
      <xdr:rowOff>104775</xdr:rowOff>
    </xdr:from>
    <xdr:to>
      <xdr:col>3</xdr:col>
      <xdr:colOff>304800</xdr:colOff>
      <xdr:row>48</xdr:row>
      <xdr:rowOff>114300</xdr:rowOff>
    </xdr:to>
    <xdr:sp fLocksText="0">
      <xdr:nvSpPr>
        <xdr:cNvPr id="39" name="Text Box 14">
          <a:hlinkClick r:id="rId26"/>
        </xdr:cNvPr>
        <xdr:cNvSpPr txBox="1">
          <a:spLocks noChangeArrowheads="1"/>
        </xdr:cNvSpPr>
      </xdr:nvSpPr>
      <xdr:spPr>
        <a:xfrm>
          <a:off x="1533525" y="7553325"/>
          <a:ext cx="6000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304800</xdr:colOff>
      <xdr:row>50</xdr:row>
      <xdr:rowOff>76200</xdr:rowOff>
    </xdr:from>
    <xdr:ext cx="3276600" cy="628650"/>
    <xdr:sp fLocksText="0">
      <xdr:nvSpPr>
        <xdr:cNvPr id="40" name="Text Box 13"/>
        <xdr:cNvSpPr txBox="1">
          <a:spLocks noChangeArrowheads="1"/>
        </xdr:cNvSpPr>
      </xdr:nvSpPr>
      <xdr:spPr>
        <a:xfrm>
          <a:off x="2133600" y="8172450"/>
          <a:ext cx="3276600" cy="628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1400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</xdr:col>
      <xdr:colOff>323850</xdr:colOff>
      <xdr:row>50</xdr:row>
      <xdr:rowOff>104775</xdr:rowOff>
    </xdr:from>
    <xdr:to>
      <xdr:col>3</xdr:col>
      <xdr:colOff>314325</xdr:colOff>
      <xdr:row>52</xdr:row>
      <xdr:rowOff>114300</xdr:rowOff>
    </xdr:to>
    <xdr:sp fLocksText="0">
      <xdr:nvSpPr>
        <xdr:cNvPr id="41" name="Text Box 14">
          <a:hlinkClick r:id="rId27"/>
        </xdr:cNvPr>
        <xdr:cNvSpPr txBox="1">
          <a:spLocks noChangeArrowheads="1"/>
        </xdr:cNvSpPr>
      </xdr:nvSpPr>
      <xdr:spPr>
        <a:xfrm>
          <a:off x="1543050" y="8201025"/>
          <a:ext cx="6000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314325</xdr:colOff>
      <xdr:row>52</xdr:row>
      <xdr:rowOff>47625</xdr:rowOff>
    </xdr:from>
    <xdr:to>
      <xdr:col>3</xdr:col>
      <xdr:colOff>304800</xdr:colOff>
      <xdr:row>54</xdr:row>
      <xdr:rowOff>57150</xdr:rowOff>
    </xdr:to>
    <xdr:sp fLocksText="0">
      <xdr:nvSpPr>
        <xdr:cNvPr id="42" name="Text Box 14">
          <a:hlinkClick r:id="rId28"/>
        </xdr:cNvPr>
        <xdr:cNvSpPr txBox="1">
          <a:spLocks noChangeArrowheads="1"/>
        </xdr:cNvSpPr>
      </xdr:nvSpPr>
      <xdr:spPr>
        <a:xfrm>
          <a:off x="1533525" y="8467725"/>
          <a:ext cx="6000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304800</xdr:colOff>
      <xdr:row>54</xdr:row>
      <xdr:rowOff>57150</xdr:rowOff>
    </xdr:from>
    <xdr:ext cx="3276600" cy="628650"/>
    <xdr:sp fLocksText="0">
      <xdr:nvSpPr>
        <xdr:cNvPr id="43" name="Text Box 13"/>
        <xdr:cNvSpPr txBox="1">
          <a:spLocks noChangeArrowheads="1"/>
        </xdr:cNvSpPr>
      </xdr:nvSpPr>
      <xdr:spPr>
        <a:xfrm>
          <a:off x="2133600" y="8801100"/>
          <a:ext cx="3276600" cy="628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داراب تا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 </a:t>
          </a:r>
          <a:r>
            <a:rPr lang="en-US" cap="none" sz="105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1401</a:t>
          </a:r>
          <a:r>
            <a:rPr lang="en-US" cap="none" sz="105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</xdr:col>
      <xdr:colOff>314325</xdr:colOff>
      <xdr:row>56</xdr:row>
      <xdr:rowOff>28575</xdr:rowOff>
    </xdr:from>
    <xdr:to>
      <xdr:col>3</xdr:col>
      <xdr:colOff>304800</xdr:colOff>
      <xdr:row>58</xdr:row>
      <xdr:rowOff>38100</xdr:rowOff>
    </xdr:to>
    <xdr:sp fLocksText="0">
      <xdr:nvSpPr>
        <xdr:cNvPr id="44" name="Text Box 14">
          <a:hlinkClick r:id="rId29"/>
        </xdr:cNvPr>
        <xdr:cNvSpPr txBox="1">
          <a:spLocks noChangeArrowheads="1"/>
        </xdr:cNvSpPr>
      </xdr:nvSpPr>
      <xdr:spPr>
        <a:xfrm>
          <a:off x="1533525" y="9096375"/>
          <a:ext cx="6000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314325</xdr:colOff>
      <xdr:row>54</xdr:row>
      <xdr:rowOff>57150</xdr:rowOff>
    </xdr:from>
    <xdr:to>
      <xdr:col>3</xdr:col>
      <xdr:colOff>304800</xdr:colOff>
      <xdr:row>56</xdr:row>
      <xdr:rowOff>66675</xdr:rowOff>
    </xdr:to>
    <xdr:sp fLocksText="0">
      <xdr:nvSpPr>
        <xdr:cNvPr id="45" name="Text Box 14">
          <a:hlinkClick r:id="rId30"/>
        </xdr:cNvPr>
        <xdr:cNvSpPr txBox="1">
          <a:spLocks noChangeArrowheads="1"/>
        </xdr:cNvSpPr>
      </xdr:nvSpPr>
      <xdr:spPr>
        <a:xfrm>
          <a:off x="1533525" y="8801100"/>
          <a:ext cx="6000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9187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0</xdr:row>
      <xdr:rowOff>76200</xdr:rowOff>
    </xdr:from>
    <xdr:ext cx="904875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344150" y="76200"/>
          <a:ext cx="9048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9187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0</xdr:row>
      <xdr:rowOff>76200</xdr:rowOff>
    </xdr:from>
    <xdr:ext cx="904875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344150" y="76200"/>
          <a:ext cx="9048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9187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0</xdr:row>
      <xdr:rowOff>76200</xdr:rowOff>
    </xdr:from>
    <xdr:ext cx="904875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344150" y="76200"/>
          <a:ext cx="9048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9187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0</xdr:row>
      <xdr:rowOff>76200</xdr:rowOff>
    </xdr:from>
    <xdr:ext cx="904875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344150" y="76200"/>
          <a:ext cx="9048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9187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0</xdr:row>
      <xdr:rowOff>76200</xdr:rowOff>
    </xdr:from>
    <xdr:ext cx="904875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344150" y="76200"/>
          <a:ext cx="9048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9187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485775</xdr:colOff>
      <xdr:row>0</xdr:row>
      <xdr:rowOff>76200</xdr:rowOff>
    </xdr:from>
    <xdr:ext cx="904875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29950" y="76200"/>
          <a:ext cx="9048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9187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485775</xdr:colOff>
      <xdr:row>0</xdr:row>
      <xdr:rowOff>76200</xdr:rowOff>
    </xdr:from>
    <xdr:ext cx="904875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29950" y="76200"/>
          <a:ext cx="9048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9187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485775</xdr:colOff>
      <xdr:row>0</xdr:row>
      <xdr:rowOff>76200</xdr:rowOff>
    </xdr:from>
    <xdr:ext cx="904875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29950" y="76200"/>
          <a:ext cx="9048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9187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485775</xdr:colOff>
      <xdr:row>0</xdr:row>
      <xdr:rowOff>76200</xdr:rowOff>
    </xdr:from>
    <xdr:ext cx="904875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58475" y="76200"/>
          <a:ext cx="9048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9187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485775</xdr:colOff>
      <xdr:row>0</xdr:row>
      <xdr:rowOff>76200</xdr:rowOff>
    </xdr:from>
    <xdr:ext cx="904875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58475" y="76200"/>
          <a:ext cx="9048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9187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485775</xdr:colOff>
      <xdr:row>0</xdr:row>
      <xdr:rowOff>76200</xdr:rowOff>
    </xdr:from>
    <xdr:ext cx="904875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58475" y="76200"/>
          <a:ext cx="9048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228600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010650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228600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010650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228600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010650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1\FVBO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bn32 "/>
      <sheetName val="fvbn40"/>
      <sheetName val="fvbn70"/>
      <sheetName val="fvbn74"/>
      <sheetName val="fvbn181"/>
      <sheetName val="fvbo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12">
          <cell r="B12">
            <v>0</v>
          </cell>
          <cell r="C12">
            <v>7</v>
          </cell>
          <cell r="D12">
            <v>3</v>
          </cell>
          <cell r="E12">
            <v>13</v>
          </cell>
          <cell r="F12">
            <v>10</v>
          </cell>
          <cell r="G12">
            <v>0</v>
          </cell>
          <cell r="H12">
            <v>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15">
          <cell r="B15">
            <v>21844</v>
          </cell>
        </row>
      </sheetData>
      <sheetData sheetId="15">
        <row r="16">
          <cell r="A16">
            <v>1430</v>
          </cell>
          <cell r="B16">
            <v>2</v>
          </cell>
          <cell r="C16">
            <v>430850</v>
          </cell>
          <cell r="D16">
            <v>4246</v>
          </cell>
          <cell r="E16">
            <v>28.564</v>
          </cell>
          <cell r="F16">
            <v>906.232</v>
          </cell>
          <cell r="G16">
            <v>19.866</v>
          </cell>
          <cell r="H16">
            <v>5.658</v>
          </cell>
          <cell r="I16">
            <v>0.306</v>
          </cell>
          <cell r="J16">
            <v>2.9520000000000004</v>
          </cell>
          <cell r="K16">
            <v>1981.2919</v>
          </cell>
          <cell r="L16">
            <v>38</v>
          </cell>
          <cell r="M1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42">
          <cell r="A42">
            <v>2070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vbn32 "/>
      <sheetName val="fvbn40"/>
      <sheetName val="fvbn70"/>
      <sheetName val="fvbn74"/>
      <sheetName val="fvbn181"/>
      <sheetName val="fvbo09"/>
    </sheetNames>
    <sheetDataSet>
      <sheetData sheetId="0">
        <row r="8">
          <cell r="M8">
            <v>37300</v>
          </cell>
        </row>
        <row r="9">
          <cell r="M9">
            <v>952</v>
          </cell>
        </row>
        <row r="10">
          <cell r="M10">
            <v>758</v>
          </cell>
        </row>
        <row r="11">
          <cell r="M11">
            <v>162</v>
          </cell>
        </row>
        <row r="12">
          <cell r="M12">
            <v>4838</v>
          </cell>
        </row>
        <row r="13">
          <cell r="M13">
            <v>526</v>
          </cell>
        </row>
        <row r="14">
          <cell r="B14">
            <v>303469129436</v>
          </cell>
          <cell r="G14">
            <v>278680268576</v>
          </cell>
          <cell r="L14">
            <v>372853816</v>
          </cell>
          <cell r="M14">
            <v>44536</v>
          </cell>
        </row>
      </sheetData>
      <sheetData sheetId="1">
        <row r="8">
          <cell r="M8">
            <v>7637</v>
          </cell>
        </row>
        <row r="9">
          <cell r="M9">
            <v>210</v>
          </cell>
        </row>
        <row r="10">
          <cell r="M10">
            <v>234</v>
          </cell>
        </row>
        <row r="11">
          <cell r="M11">
            <v>24</v>
          </cell>
        </row>
        <row r="12">
          <cell r="M12">
            <v>429</v>
          </cell>
        </row>
        <row r="13">
          <cell r="M13">
            <v>70</v>
          </cell>
        </row>
        <row r="14">
          <cell r="B14">
            <v>62399189695</v>
          </cell>
          <cell r="G14">
            <v>57784314527</v>
          </cell>
          <cell r="L14">
            <v>99719890</v>
          </cell>
          <cell r="M14">
            <v>8604</v>
          </cell>
        </row>
      </sheetData>
      <sheetData sheetId="2">
        <row r="8">
          <cell r="M8">
            <v>5140</v>
          </cell>
        </row>
        <row r="9">
          <cell r="M9">
            <v>160</v>
          </cell>
        </row>
        <row r="10">
          <cell r="M10">
            <v>229</v>
          </cell>
        </row>
        <row r="11">
          <cell r="M11">
            <v>34</v>
          </cell>
        </row>
        <row r="12">
          <cell r="M12">
            <v>274</v>
          </cell>
        </row>
        <row r="13">
          <cell r="M13">
            <v>129</v>
          </cell>
        </row>
        <row r="14">
          <cell r="B14">
            <v>42236722095</v>
          </cell>
          <cell r="G14">
            <v>34863240028</v>
          </cell>
          <cell r="L14">
            <v>63929474</v>
          </cell>
          <cell r="M14">
            <v>5966</v>
          </cell>
        </row>
      </sheetData>
      <sheetData sheetId="3">
        <row r="8">
          <cell r="M8">
            <v>6151</v>
          </cell>
        </row>
        <row r="9">
          <cell r="M9">
            <v>206</v>
          </cell>
        </row>
        <row r="10">
          <cell r="M10">
            <v>819</v>
          </cell>
        </row>
        <row r="11">
          <cell r="M11">
            <v>28</v>
          </cell>
        </row>
        <row r="12">
          <cell r="M12">
            <v>313</v>
          </cell>
        </row>
        <row r="13">
          <cell r="M13">
            <v>24</v>
          </cell>
        </row>
        <row r="14">
          <cell r="B14">
            <v>79068719314</v>
          </cell>
          <cell r="G14">
            <v>69430022947</v>
          </cell>
          <cell r="L14">
            <v>177235746</v>
          </cell>
          <cell r="M14">
            <v>7541</v>
          </cell>
        </row>
      </sheetData>
      <sheetData sheetId="4">
        <row r="8">
          <cell r="M8">
            <v>9969</v>
          </cell>
        </row>
        <row r="9">
          <cell r="M9">
            <v>198</v>
          </cell>
        </row>
        <row r="10">
          <cell r="M10">
            <v>688</v>
          </cell>
        </row>
        <row r="11">
          <cell r="M11">
            <v>94</v>
          </cell>
        </row>
        <row r="12">
          <cell r="M12">
            <v>537</v>
          </cell>
        </row>
        <row r="13">
          <cell r="M13">
            <v>4</v>
          </cell>
        </row>
        <row r="14">
          <cell r="B14">
            <v>143662095378</v>
          </cell>
          <cell r="G14">
            <v>111008595340</v>
          </cell>
          <cell r="L14">
            <v>209405696</v>
          </cell>
          <cell r="M14">
            <v>11490</v>
          </cell>
        </row>
      </sheetData>
      <sheetData sheetId="5">
        <row r="8">
          <cell r="M8">
            <v>66197</v>
          </cell>
        </row>
        <row r="9">
          <cell r="M9">
            <v>1726</v>
          </cell>
        </row>
        <row r="10">
          <cell r="M10">
            <v>2728</v>
          </cell>
        </row>
        <row r="11">
          <cell r="M11">
            <v>342</v>
          </cell>
        </row>
        <row r="12">
          <cell r="M12">
            <v>6391</v>
          </cell>
        </row>
        <row r="13">
          <cell r="M13">
            <v>753</v>
          </cell>
        </row>
        <row r="14">
          <cell r="B14">
            <v>630835855918</v>
          </cell>
          <cell r="D14">
            <v>127706385822</v>
          </cell>
          <cell r="G14">
            <v>551766441418</v>
          </cell>
          <cell r="L14">
            <v>923144622</v>
          </cell>
          <cell r="M14">
            <v>78137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2.7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2.7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2.7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12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12.7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2" ht="12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12.7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ht="12.7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12.7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2" ht="12.7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12.7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pans="1:12" ht="12.7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12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ht="12.7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12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ht="12.7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12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12.7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1:12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12.75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8"/>
    </row>
    <row r="24" spans="1:12" ht="12.7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12.7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8"/>
    </row>
    <row r="26" spans="1:12" ht="12.7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</row>
    <row r="27" spans="1:12" ht="12.75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8"/>
    </row>
    <row r="28" spans="1:12" ht="12.7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8"/>
    </row>
    <row r="29" spans="1:12" ht="12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9"/>
    </row>
    <row r="30" spans="1:12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89"/>
    </row>
    <row r="31" spans="1:12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89"/>
    </row>
    <row r="32" spans="1:12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89"/>
    </row>
    <row r="33" spans="1:12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89"/>
    </row>
    <row r="34" spans="1:12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89"/>
    </row>
    <row r="35" spans="1:12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89"/>
    </row>
    <row r="36" spans="1:12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89"/>
    </row>
    <row r="37" spans="1:12" ht="12.75">
      <c r="A37" s="9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89"/>
    </row>
    <row r="38" spans="1:12" ht="12.75">
      <c r="A38" s="9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89"/>
    </row>
    <row r="39" spans="1:12" ht="12.75">
      <c r="A39" s="9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89"/>
    </row>
    <row r="40" spans="1:12" ht="12.75">
      <c r="A40" s="9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89"/>
    </row>
    <row r="41" spans="1:12" ht="12.75">
      <c r="A41" s="9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89"/>
    </row>
    <row r="42" spans="1:12" ht="12.75">
      <c r="A42" s="9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89"/>
    </row>
    <row r="43" spans="1:12" ht="12.75">
      <c r="A43" s="9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89"/>
    </row>
    <row r="44" spans="1:12" ht="12.75">
      <c r="A44" s="9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89"/>
    </row>
    <row r="45" spans="1:12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89"/>
    </row>
    <row r="46" spans="1:12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89"/>
    </row>
    <row r="47" spans="1:12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89"/>
    </row>
    <row r="48" spans="1:12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89"/>
    </row>
    <row r="49" spans="1:12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89"/>
    </row>
    <row r="50" spans="1:12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89"/>
    </row>
    <row r="51" spans="1:12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89"/>
    </row>
    <row r="52" spans="1:12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89"/>
    </row>
    <row r="53" spans="1:12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89"/>
    </row>
    <row r="54" spans="1:12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89"/>
    </row>
    <row r="55" spans="1:12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89"/>
    </row>
    <row r="56" spans="1:12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89"/>
    </row>
    <row r="57" spans="1:12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89"/>
    </row>
    <row r="58" spans="1:12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8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78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77</v>
      </c>
      <c r="C3" s="9" t="s">
        <v>15</v>
      </c>
      <c r="D3" s="68">
        <v>6620.1</v>
      </c>
      <c r="E3" s="10" t="s">
        <v>2</v>
      </c>
    </row>
    <row r="4" spans="2:5" ht="24.75" customHeight="1">
      <c r="B4" s="11"/>
      <c r="C4" s="9" t="s">
        <v>16</v>
      </c>
      <c r="D4" s="68">
        <v>31</v>
      </c>
      <c r="E4" s="10" t="s">
        <v>3</v>
      </c>
    </row>
    <row r="5" spans="2:5" ht="24.75" customHeight="1">
      <c r="B5" s="17"/>
      <c r="C5" s="18" t="s">
        <v>17</v>
      </c>
      <c r="D5" s="34">
        <v>56603</v>
      </c>
      <c r="E5" s="19" t="s">
        <v>47</v>
      </c>
    </row>
    <row r="6" spans="2:5" ht="24.75" customHeight="1">
      <c r="B6" s="106" t="s">
        <v>79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1608.3210000000001</v>
      </c>
      <c r="E7" s="10" t="s">
        <v>4</v>
      </c>
    </row>
    <row r="8" spans="2:5" ht="24.75" customHeight="1">
      <c r="B8" s="11"/>
      <c r="C8" s="9" t="s">
        <v>18</v>
      </c>
      <c r="D8" s="68">
        <v>840.2909999999999</v>
      </c>
      <c r="E8" s="10" t="s">
        <v>5</v>
      </c>
    </row>
    <row r="9" spans="2:5" ht="24.75" customHeight="1">
      <c r="B9" s="8" t="s">
        <v>80</v>
      </c>
      <c r="C9" s="9" t="s">
        <v>19</v>
      </c>
      <c r="D9" s="35">
        <v>2440</v>
      </c>
      <c r="E9" s="10" t="s">
        <v>6</v>
      </c>
    </row>
    <row r="10" spans="2:5" ht="24.75" customHeight="1">
      <c r="B10" s="13"/>
      <c r="C10" s="9" t="s">
        <v>19</v>
      </c>
      <c r="D10" s="35">
        <v>3850</v>
      </c>
      <c r="E10" s="10" t="s">
        <v>59</v>
      </c>
    </row>
    <row r="11" spans="2:5" ht="24.75" customHeight="1">
      <c r="B11" s="11"/>
      <c r="C11" s="9" t="s">
        <v>20</v>
      </c>
      <c r="D11" s="35">
        <v>11163</v>
      </c>
      <c r="E11" s="65" t="s">
        <v>60</v>
      </c>
    </row>
    <row r="12" spans="2:5" ht="24.75" customHeight="1">
      <c r="B12" s="11"/>
      <c r="C12" s="9" t="s">
        <v>45</v>
      </c>
      <c r="D12" s="33">
        <v>115</v>
      </c>
      <c r="E12" s="10" t="s">
        <v>49</v>
      </c>
    </row>
    <row r="13" spans="2:5" ht="24.75" customHeight="1">
      <c r="B13" s="11"/>
      <c r="C13" s="9" t="s">
        <v>45</v>
      </c>
      <c r="D13" s="33">
        <v>108</v>
      </c>
      <c r="E13" s="10" t="s">
        <v>50</v>
      </c>
    </row>
    <row r="14" spans="2:5" ht="24.75" customHeight="1">
      <c r="B14" s="11"/>
      <c r="C14" s="9" t="s">
        <v>21</v>
      </c>
      <c r="D14" s="33">
        <v>216</v>
      </c>
      <c r="E14" s="10" t="s">
        <v>8</v>
      </c>
    </row>
    <row r="15" spans="2:5" ht="24.75" customHeight="1">
      <c r="B15" s="11"/>
      <c r="C15" s="9" t="s">
        <v>17</v>
      </c>
      <c r="D15" s="35">
        <v>2520</v>
      </c>
      <c r="E15" s="10" t="s">
        <v>55</v>
      </c>
    </row>
    <row r="16" spans="2:5" ht="24.75" customHeight="1">
      <c r="B16" s="11"/>
      <c r="C16" s="9" t="s">
        <v>22</v>
      </c>
      <c r="D16" s="35">
        <v>572623238</v>
      </c>
      <c r="E16" s="12" t="s">
        <v>9</v>
      </c>
    </row>
    <row r="17" spans="2:5" ht="24.75" customHeight="1">
      <c r="B17" s="11"/>
      <c r="C17" s="9" t="s">
        <v>23</v>
      </c>
      <c r="D17" s="35">
        <v>118801630766</v>
      </c>
      <c r="E17" s="12" t="s">
        <v>9</v>
      </c>
    </row>
    <row r="18" spans="2:5" ht="24.75" customHeight="1">
      <c r="B18" s="11"/>
      <c r="C18" s="9" t="s">
        <v>23</v>
      </c>
      <c r="D18" s="35">
        <v>99589563157</v>
      </c>
      <c r="E18" s="10" t="s">
        <v>10</v>
      </c>
    </row>
    <row r="19" spans="2:5" ht="24.75" customHeight="1">
      <c r="B19" s="11"/>
      <c r="C19" s="9" t="s">
        <v>46</v>
      </c>
      <c r="D19" s="36">
        <v>0.8382844790502798</v>
      </c>
      <c r="E19" s="10" t="s">
        <v>11</v>
      </c>
    </row>
    <row r="20" spans="2:5" ht="24.75" customHeight="1">
      <c r="B20" s="11"/>
      <c r="C20" s="9" t="s">
        <v>23</v>
      </c>
      <c r="D20" s="35">
        <v>42208174785</v>
      </c>
      <c r="E20" s="10" t="s">
        <v>12</v>
      </c>
    </row>
    <row r="21" spans="2:5" ht="24.75" customHeight="1" thickBot="1">
      <c r="B21" s="69" t="s">
        <v>81</v>
      </c>
      <c r="C21" s="15" t="s">
        <v>24</v>
      </c>
      <c r="D21" s="37">
        <v>10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5" sqref="A5:F9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8" max="8" width="16.140625" style="0" customWidth="1"/>
  </cols>
  <sheetData>
    <row r="1" spans="1:6" ht="28.5" customHeight="1">
      <c r="A1" s="110" t="s">
        <v>36</v>
      </c>
      <c r="B1" s="110"/>
      <c r="C1" s="110"/>
      <c r="D1" s="110"/>
      <c r="E1" s="110"/>
      <c r="F1" s="110"/>
    </row>
    <row r="2" spans="1:6" ht="27.75" customHeight="1" thickBot="1">
      <c r="A2" s="109" t="s">
        <v>78</v>
      </c>
      <c r="B2" s="109"/>
      <c r="C2" s="109"/>
      <c r="D2" s="109"/>
      <c r="E2" s="109"/>
      <c r="F2" s="109"/>
    </row>
    <row r="3" spans="1:6" ht="23.25" thickTop="1">
      <c r="A3" s="20" t="s">
        <v>28</v>
      </c>
      <c r="B3" s="21" t="s">
        <v>29</v>
      </c>
      <c r="C3" s="21" t="s">
        <v>30</v>
      </c>
      <c r="D3" s="21" t="s">
        <v>30</v>
      </c>
      <c r="E3" s="21" t="s">
        <v>31</v>
      </c>
      <c r="F3" s="22" t="s">
        <v>32</v>
      </c>
    </row>
    <row r="4" spans="1:6" ht="22.5">
      <c r="A4" s="23" t="s">
        <v>33</v>
      </c>
      <c r="B4" s="24" t="s">
        <v>34</v>
      </c>
      <c r="C4" s="24" t="s">
        <v>34</v>
      </c>
      <c r="D4" s="24" t="s">
        <v>0</v>
      </c>
      <c r="E4" s="24" t="s">
        <v>35</v>
      </c>
      <c r="F4" s="25"/>
    </row>
    <row r="5" spans="1:6" ht="31.5">
      <c r="A5" s="41">
        <v>0.8807597332031198</v>
      </c>
      <c r="B5" s="42">
        <v>77685259420</v>
      </c>
      <c r="C5" s="42">
        <v>88202555693</v>
      </c>
      <c r="D5" s="42">
        <v>431856302</v>
      </c>
      <c r="E5" s="42">
        <v>37991</v>
      </c>
      <c r="F5" s="43" t="s">
        <v>37</v>
      </c>
    </row>
    <row r="6" spans="1:6" ht="31.5">
      <c r="A6" s="41">
        <v>0.6232585903397736</v>
      </c>
      <c r="B6" s="42">
        <v>8521126756</v>
      </c>
      <c r="C6" s="42">
        <v>13671896205</v>
      </c>
      <c r="D6" s="42">
        <v>47686133</v>
      </c>
      <c r="E6" s="42">
        <v>6472</v>
      </c>
      <c r="F6" s="43" t="s">
        <v>57</v>
      </c>
    </row>
    <row r="7" spans="1:6" ht="31.5">
      <c r="A7" s="41">
        <v>0.8783269972604512</v>
      </c>
      <c r="B7" s="42">
        <v>7089500142</v>
      </c>
      <c r="C7" s="42">
        <v>8071595390</v>
      </c>
      <c r="D7" s="42">
        <v>45103729</v>
      </c>
      <c r="E7" s="42">
        <v>6148</v>
      </c>
      <c r="F7" s="43" t="s">
        <v>65</v>
      </c>
    </row>
    <row r="8" spans="1:6" ht="31.5">
      <c r="A8" s="41">
        <v>0.7107015426634997</v>
      </c>
      <c r="B8" s="42">
        <v>6293676839</v>
      </c>
      <c r="C8" s="42">
        <v>8855583478</v>
      </c>
      <c r="D8" s="42">
        <v>47977074</v>
      </c>
      <c r="E8" s="42">
        <v>5992</v>
      </c>
      <c r="F8" s="43" t="s">
        <v>75</v>
      </c>
    </row>
    <row r="9" spans="1:6" ht="32.25" thickBot="1">
      <c r="A9" s="67">
        <v>0.8382844790502798</v>
      </c>
      <c r="B9" s="44">
        <v>99589563157</v>
      </c>
      <c r="C9" s="44">
        <v>118801630766</v>
      </c>
      <c r="D9" s="44">
        <v>572623238</v>
      </c>
      <c r="E9" s="44">
        <v>56603</v>
      </c>
      <c r="F9" s="45" t="s">
        <v>48</v>
      </c>
    </row>
    <row r="10" spans="1:6" ht="32.25" customHeight="1" thickBot="1" thickTop="1">
      <c r="A10" s="71"/>
      <c r="B10" s="71"/>
      <c r="C10" s="72"/>
      <c r="D10" s="73" t="s">
        <v>39</v>
      </c>
      <c r="E10" s="71"/>
      <c r="F10" s="71"/>
    </row>
    <row r="11" spans="1:6" ht="26.25" customHeight="1" thickTop="1">
      <c r="A11" s="74" t="s">
        <v>40</v>
      </c>
      <c r="B11" s="75" t="s">
        <v>41</v>
      </c>
      <c r="C11" s="76" t="s">
        <v>42</v>
      </c>
      <c r="D11" s="75" t="s">
        <v>43</v>
      </c>
      <c r="E11" s="75" t="s">
        <v>44</v>
      </c>
      <c r="F11" s="77" t="s">
        <v>32</v>
      </c>
    </row>
    <row r="12" spans="1:6" ht="12" customHeight="1">
      <c r="A12" s="78"/>
      <c r="B12" s="79"/>
      <c r="C12" s="79"/>
      <c r="D12" s="79"/>
      <c r="E12" s="79"/>
      <c r="F12" s="80"/>
    </row>
    <row r="13" spans="1:6" ht="21.75">
      <c r="A13" s="81">
        <v>3427</v>
      </c>
      <c r="B13" s="82">
        <v>154</v>
      </c>
      <c r="C13" s="82">
        <v>1137</v>
      </c>
      <c r="D13" s="82">
        <v>1198</v>
      </c>
      <c r="E13" s="82">
        <v>32075</v>
      </c>
      <c r="F13" s="83" t="s">
        <v>38</v>
      </c>
    </row>
    <row r="14" spans="1:6" ht="21.75">
      <c r="A14" s="81">
        <v>243</v>
      </c>
      <c r="B14" s="82">
        <v>10</v>
      </c>
      <c r="C14" s="82">
        <v>142</v>
      </c>
      <c r="D14" s="82">
        <v>187</v>
      </c>
      <c r="E14" s="82">
        <v>5890</v>
      </c>
      <c r="F14" s="83" t="s">
        <v>57</v>
      </c>
    </row>
    <row r="15" spans="1:6" ht="21.75">
      <c r="A15" s="81">
        <v>216</v>
      </c>
      <c r="B15" s="82">
        <v>15</v>
      </c>
      <c r="C15" s="82">
        <v>203</v>
      </c>
      <c r="D15" s="82">
        <v>250</v>
      </c>
      <c r="E15" s="82">
        <v>5464</v>
      </c>
      <c r="F15" s="83" t="s">
        <v>65</v>
      </c>
    </row>
    <row r="16" spans="1:6" ht="21.75">
      <c r="A16" s="81">
        <v>201</v>
      </c>
      <c r="B16" s="82">
        <v>16</v>
      </c>
      <c r="C16" s="82">
        <v>669</v>
      </c>
      <c r="D16" s="82">
        <v>141</v>
      </c>
      <c r="E16" s="82">
        <v>4965</v>
      </c>
      <c r="F16" s="83" t="s">
        <v>76</v>
      </c>
    </row>
    <row r="17" spans="1:6" ht="22.5" thickBot="1">
      <c r="A17" s="84">
        <v>4087</v>
      </c>
      <c r="B17" s="84">
        <v>195</v>
      </c>
      <c r="C17" s="84">
        <v>2151</v>
      </c>
      <c r="D17" s="84">
        <v>1776</v>
      </c>
      <c r="E17" s="84">
        <v>48394</v>
      </c>
      <c r="F17" s="85" t="s">
        <v>48</v>
      </c>
    </row>
    <row r="18" spans="1:6" ht="26.25" customHeight="1" thickBot="1" thickTop="1">
      <c r="A18" s="2"/>
      <c r="B18" s="3"/>
      <c r="C18" s="3"/>
      <c r="D18" s="3"/>
      <c r="E18" s="4"/>
      <c r="F18" s="1"/>
    </row>
    <row r="19" spans="2:5" ht="24" thickBot="1">
      <c r="B19" s="26">
        <f>IF(B9='p191'!D18,1," ")</f>
        <v>1</v>
      </c>
      <c r="C19" s="26">
        <f>IF(C9='p191'!D17,1," ")</f>
        <v>1</v>
      </c>
      <c r="D19" s="26">
        <f>IF(D9='p191'!D16,1," ")</f>
        <v>1</v>
      </c>
      <c r="E19" s="26">
        <f>IF(E9='p191'!D5,1," ")</f>
        <v>1</v>
      </c>
    </row>
    <row r="20" ht="24" thickBot="1">
      <c r="E20" s="26">
        <f>IF(SUM(A17:E17)=E9,1,"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82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77</v>
      </c>
      <c r="C3" s="9" t="s">
        <v>15</v>
      </c>
      <c r="D3" s="68">
        <f>+'[4]amalpayeh'!$N$13</f>
        <v>0</v>
      </c>
      <c r="E3" s="10" t="s">
        <v>2</v>
      </c>
    </row>
    <row r="4" spans="2:5" ht="24.75" customHeight="1">
      <c r="B4" s="11"/>
      <c r="C4" s="9" t="s">
        <v>16</v>
      </c>
      <c r="D4" s="68">
        <v>31</v>
      </c>
      <c r="E4" s="10" t="s">
        <v>3</v>
      </c>
    </row>
    <row r="5" spans="2:5" ht="24.75" customHeight="1">
      <c r="B5" s="17"/>
      <c r="C5" s="18" t="s">
        <v>17</v>
      </c>
      <c r="D5" s="34">
        <v>59914</v>
      </c>
      <c r="E5" s="19" t="s">
        <v>47</v>
      </c>
    </row>
    <row r="6" spans="2:5" ht="24.75" customHeight="1">
      <c r="B6" s="106" t="s">
        <v>83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1623.321</v>
      </c>
      <c r="E7" s="10" t="s">
        <v>4</v>
      </c>
    </row>
    <row r="8" spans="2:5" ht="24.75" customHeight="1">
      <c r="B8" s="11"/>
      <c r="C8" s="9" t="s">
        <v>18</v>
      </c>
      <c r="D8" s="68">
        <v>864.2909999999999</v>
      </c>
      <c r="E8" s="10" t="s">
        <v>5</v>
      </c>
    </row>
    <row r="9" spans="2:5" ht="24.75" customHeight="1">
      <c r="B9" s="8" t="s">
        <v>84</v>
      </c>
      <c r="C9" s="9" t="s">
        <v>19</v>
      </c>
      <c r="D9" s="35">
        <v>2500</v>
      </c>
      <c r="E9" s="10" t="s">
        <v>6</v>
      </c>
    </row>
    <row r="10" spans="2:5" ht="24.75" customHeight="1">
      <c r="B10" s="13"/>
      <c r="C10" s="9" t="s">
        <v>19</v>
      </c>
      <c r="D10" s="35">
        <v>3850</v>
      </c>
      <c r="E10" s="10" t="s">
        <v>59</v>
      </c>
    </row>
    <row r="11" spans="2:5" ht="24.75" customHeight="1">
      <c r="B11" s="11"/>
      <c r="C11" s="9" t="s">
        <v>20</v>
      </c>
      <c r="D11" s="35">
        <v>11707</v>
      </c>
      <c r="E11" s="65" t="s">
        <v>60</v>
      </c>
    </row>
    <row r="12" spans="2:5" ht="24.75" customHeight="1">
      <c r="B12" s="11"/>
      <c r="C12" s="9" t="s">
        <v>45</v>
      </c>
      <c r="D12" s="33">
        <v>126</v>
      </c>
      <c r="E12" s="10" t="s">
        <v>49</v>
      </c>
    </row>
    <row r="13" spans="2:5" ht="24.75" customHeight="1">
      <c r="B13" s="11"/>
      <c r="C13" s="9" t="s">
        <v>45</v>
      </c>
      <c r="D13" s="33">
        <v>111</v>
      </c>
      <c r="E13" s="10" t="s">
        <v>50</v>
      </c>
    </row>
    <row r="14" spans="2:5" ht="24.75" customHeight="1">
      <c r="B14" s="11"/>
      <c r="C14" s="9" t="s">
        <v>21</v>
      </c>
      <c r="D14" s="33">
        <v>221</v>
      </c>
      <c r="E14" s="10" t="s">
        <v>8</v>
      </c>
    </row>
    <row r="15" spans="2:5" ht="24.75" customHeight="1">
      <c r="B15" s="11"/>
      <c r="C15" s="9" t="s">
        <v>17</v>
      </c>
      <c r="D15" s="35">
        <v>3350</v>
      </c>
      <c r="E15" s="10" t="s">
        <v>55</v>
      </c>
    </row>
    <row r="16" spans="2:5" ht="24.75" customHeight="1">
      <c r="B16" s="11"/>
      <c r="C16" s="9" t="s">
        <v>22</v>
      </c>
      <c r="D16" s="35">
        <v>577324783</v>
      </c>
      <c r="E16" s="12" t="s">
        <v>9</v>
      </c>
    </row>
    <row r="17" spans="2:5" ht="24.75" customHeight="1">
      <c r="B17" s="11"/>
      <c r="C17" s="9" t="s">
        <v>23</v>
      </c>
      <c r="D17" s="35">
        <v>156174885172</v>
      </c>
      <c r="E17" s="12" t="s">
        <v>9</v>
      </c>
    </row>
    <row r="18" spans="2:5" ht="24.75" customHeight="1">
      <c r="B18" s="11"/>
      <c r="C18" s="9" t="s">
        <v>23</v>
      </c>
      <c r="D18" s="35">
        <v>124132655027</v>
      </c>
      <c r="E18" s="10" t="s">
        <v>10</v>
      </c>
    </row>
    <row r="19" spans="2:5" ht="24.75" customHeight="1">
      <c r="B19" s="11"/>
      <c r="C19" s="9" t="s">
        <v>46</v>
      </c>
      <c r="D19" s="36">
        <v>0.7948310952192412</v>
      </c>
      <c r="E19" s="10" t="s">
        <v>11</v>
      </c>
    </row>
    <row r="20" spans="2:5" ht="24.75" customHeight="1">
      <c r="B20" s="11"/>
      <c r="C20" s="9" t="s">
        <v>23</v>
      </c>
      <c r="D20" s="35">
        <v>74250404930</v>
      </c>
      <c r="E20" s="10" t="s">
        <v>12</v>
      </c>
    </row>
    <row r="21" spans="2:5" ht="24.75" customHeight="1" thickBot="1">
      <c r="B21" s="69" t="s">
        <v>85</v>
      </c>
      <c r="C21" s="15" t="s">
        <v>24</v>
      </c>
      <c r="D21" s="37">
        <v>7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8" max="8" width="16.140625" style="0" customWidth="1"/>
  </cols>
  <sheetData>
    <row r="1" spans="1:6" ht="28.5" customHeight="1">
      <c r="A1" s="110" t="s">
        <v>36</v>
      </c>
      <c r="B1" s="110"/>
      <c r="C1" s="110"/>
      <c r="D1" s="110"/>
      <c r="E1" s="110"/>
      <c r="F1" s="110"/>
    </row>
    <row r="2" spans="1:6" ht="27.75" customHeight="1" thickBot="1">
      <c r="A2" s="109" t="str">
        <f>'p192'!B1</f>
        <v>تا پایان سال 92</v>
      </c>
      <c r="B2" s="109"/>
      <c r="C2" s="109"/>
      <c r="D2" s="109"/>
      <c r="E2" s="109"/>
      <c r="F2" s="109"/>
    </row>
    <row r="3" spans="1:6" ht="23.25" thickTop="1">
      <c r="A3" s="20" t="s">
        <v>28</v>
      </c>
      <c r="B3" s="21" t="s">
        <v>29</v>
      </c>
      <c r="C3" s="21" t="s">
        <v>30</v>
      </c>
      <c r="D3" s="21" t="s">
        <v>30</v>
      </c>
      <c r="E3" s="21" t="s">
        <v>31</v>
      </c>
      <c r="F3" s="22" t="s">
        <v>32</v>
      </c>
    </row>
    <row r="4" spans="1:6" ht="22.5">
      <c r="A4" s="23" t="s">
        <v>33</v>
      </c>
      <c r="B4" s="24" t="s">
        <v>34</v>
      </c>
      <c r="C4" s="24" t="s">
        <v>34</v>
      </c>
      <c r="D4" s="24" t="s">
        <v>0</v>
      </c>
      <c r="E4" s="24" t="s">
        <v>35</v>
      </c>
      <c r="F4" s="25"/>
    </row>
    <row r="5" spans="1:6" ht="31.5">
      <c r="A5" s="41">
        <v>0.8178479961924467</v>
      </c>
      <c r="B5" s="42">
        <v>83850572050</v>
      </c>
      <c r="C5" s="42">
        <v>102525863535</v>
      </c>
      <c r="D5" s="42">
        <v>340381366</v>
      </c>
      <c r="E5" s="42">
        <v>40410</v>
      </c>
      <c r="F5" s="43" t="s">
        <v>37</v>
      </c>
    </row>
    <row r="6" spans="1:6" ht="31.5">
      <c r="A6" s="41">
        <v>0.7390503626794983</v>
      </c>
      <c r="B6" s="42">
        <v>11935004148</v>
      </c>
      <c r="C6" s="42">
        <v>16149108032</v>
      </c>
      <c r="D6" s="42">
        <v>49706140</v>
      </c>
      <c r="E6" s="42">
        <v>6787</v>
      </c>
      <c r="F6" s="43" t="s">
        <v>57</v>
      </c>
    </row>
    <row r="7" spans="1:6" ht="31.5">
      <c r="A7" s="41">
        <v>0.7760762253856144</v>
      </c>
      <c r="B7" s="42">
        <v>9303169829</v>
      </c>
      <c r="C7" s="42">
        <v>11987443404</v>
      </c>
      <c r="D7" s="42">
        <v>51934666</v>
      </c>
      <c r="E7" s="42">
        <v>6455</v>
      </c>
      <c r="F7" s="43" t="s">
        <v>65</v>
      </c>
    </row>
    <row r="8" spans="1:6" ht="31.5">
      <c r="A8" s="41">
        <v>0.7464549238063802</v>
      </c>
      <c r="B8" s="42">
        <v>19043909000</v>
      </c>
      <c r="C8" s="42">
        <v>25512470201</v>
      </c>
      <c r="D8" s="42">
        <v>135302611</v>
      </c>
      <c r="E8" s="42">
        <v>6262</v>
      </c>
      <c r="F8" s="43" t="s">
        <v>75</v>
      </c>
    </row>
    <row r="9" spans="1:6" ht="32.25" thickBot="1">
      <c r="A9" s="67">
        <v>0.7948310952192412</v>
      </c>
      <c r="B9" s="44">
        <v>124132655027</v>
      </c>
      <c r="C9" s="44">
        <v>156174885172</v>
      </c>
      <c r="D9" s="44">
        <v>577324783</v>
      </c>
      <c r="E9" s="44">
        <v>59914</v>
      </c>
      <c r="F9" s="45" t="s">
        <v>48</v>
      </c>
    </row>
    <row r="10" spans="1:6" ht="32.25" customHeight="1" thickBot="1" thickTop="1">
      <c r="A10" s="71"/>
      <c r="B10" s="71"/>
      <c r="C10" s="72"/>
      <c r="D10" s="73" t="s">
        <v>39</v>
      </c>
      <c r="E10" s="71"/>
      <c r="F10" s="71"/>
    </row>
    <row r="11" spans="1:6" ht="26.25" customHeight="1" thickTop="1">
      <c r="A11" s="74" t="s">
        <v>40</v>
      </c>
      <c r="B11" s="75" t="s">
        <v>41</v>
      </c>
      <c r="C11" s="76" t="s">
        <v>42</v>
      </c>
      <c r="D11" s="75" t="s">
        <v>43</v>
      </c>
      <c r="E11" s="75" t="s">
        <v>44</v>
      </c>
      <c r="F11" s="77" t="s">
        <v>32</v>
      </c>
    </row>
    <row r="12" spans="1:6" ht="12" customHeight="1">
      <c r="A12" s="78"/>
      <c r="B12" s="79"/>
      <c r="C12" s="79"/>
      <c r="D12" s="79"/>
      <c r="E12" s="79"/>
      <c r="F12" s="80"/>
    </row>
    <row r="13" spans="1:6" ht="21.75">
      <c r="A13" s="81">
        <v>3575</v>
      </c>
      <c r="B13" s="82">
        <v>174</v>
      </c>
      <c r="C13" s="82">
        <v>1169</v>
      </c>
      <c r="D13" s="82">
        <v>1221</v>
      </c>
      <c r="E13" s="82">
        <v>34271</v>
      </c>
      <c r="F13" s="83" t="s">
        <v>38</v>
      </c>
    </row>
    <row r="14" spans="1:6" ht="21.75">
      <c r="A14" s="81">
        <v>262</v>
      </c>
      <c r="B14" s="82">
        <v>12</v>
      </c>
      <c r="C14" s="82">
        <v>158</v>
      </c>
      <c r="D14" s="82">
        <v>195</v>
      </c>
      <c r="E14" s="82">
        <v>6160</v>
      </c>
      <c r="F14" s="83" t="s">
        <v>57</v>
      </c>
    </row>
    <row r="15" spans="1:6" ht="21.75">
      <c r="A15" s="81">
        <v>236</v>
      </c>
      <c r="B15" s="82">
        <v>16</v>
      </c>
      <c r="C15" s="82">
        <v>217</v>
      </c>
      <c r="D15" s="82">
        <v>262</v>
      </c>
      <c r="E15" s="82">
        <v>5724</v>
      </c>
      <c r="F15" s="83" t="s">
        <v>65</v>
      </c>
    </row>
    <row r="16" spans="1:6" ht="21.75">
      <c r="A16" s="81">
        <v>211</v>
      </c>
      <c r="B16" s="82">
        <v>18</v>
      </c>
      <c r="C16" s="82">
        <v>709</v>
      </c>
      <c r="D16" s="82">
        <v>149</v>
      </c>
      <c r="E16" s="82">
        <v>5175</v>
      </c>
      <c r="F16" s="83" t="s">
        <v>76</v>
      </c>
    </row>
    <row r="17" spans="1:6" ht="22.5" thickBot="1">
      <c r="A17" s="84">
        <v>4284</v>
      </c>
      <c r="B17" s="84">
        <v>220</v>
      </c>
      <c r="C17" s="84">
        <v>2253</v>
      </c>
      <c r="D17" s="84">
        <v>1827</v>
      </c>
      <c r="E17" s="84">
        <v>51330</v>
      </c>
      <c r="F17" s="85" t="s">
        <v>48</v>
      </c>
    </row>
    <row r="18" spans="1:6" ht="91.5" customHeight="1" thickBot="1" thickTop="1">
      <c r="A18" s="2"/>
      <c r="B18" s="3"/>
      <c r="C18" s="3"/>
      <c r="D18" s="3"/>
      <c r="E18" s="4"/>
      <c r="F18" s="1"/>
    </row>
    <row r="19" spans="2:5" ht="24" thickBot="1">
      <c r="B19" s="26">
        <f>IF(B9='p192'!D18,1," ")</f>
        <v>1</v>
      </c>
      <c r="C19" s="26">
        <f>IF(C9='p192'!D17,1," ")</f>
        <v>1</v>
      </c>
      <c r="D19" s="26">
        <f>IF(D9='p192'!D16,1," ")</f>
        <v>1</v>
      </c>
      <c r="E19" s="26">
        <f>IF(E9='p192'!D5,1," ")</f>
        <v>1</v>
      </c>
    </row>
    <row r="20" ht="24" thickBot="1">
      <c r="E20" s="26">
        <f>IF(SUM(A17:E17)=E9,1,"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89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88</v>
      </c>
      <c r="C3" s="9" t="s">
        <v>15</v>
      </c>
      <c r="D3" s="68">
        <v>6560</v>
      </c>
      <c r="E3" s="10" t="s">
        <v>2</v>
      </c>
    </row>
    <row r="4" spans="2:5" ht="24.75" customHeight="1">
      <c r="B4" s="11"/>
      <c r="C4" s="9" t="s">
        <v>16</v>
      </c>
      <c r="D4" s="68">
        <v>32</v>
      </c>
      <c r="E4" s="10" t="s">
        <v>3</v>
      </c>
    </row>
    <row r="5" spans="2:5" ht="24.75" customHeight="1">
      <c r="B5" s="17"/>
      <c r="C5" s="18" t="s">
        <v>17</v>
      </c>
      <c r="D5" s="34">
        <v>62326</v>
      </c>
      <c r="E5" s="19" t="s">
        <v>47</v>
      </c>
    </row>
    <row r="6" spans="2:5" ht="24.75" customHeight="1">
      <c r="B6" s="106" t="s">
        <v>90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1630.9519999999998</v>
      </c>
      <c r="E7" s="10" t="s">
        <v>4</v>
      </c>
    </row>
    <row r="8" spans="2:5" ht="24.75" customHeight="1">
      <c r="B8" s="11"/>
      <c r="C8" s="9" t="s">
        <v>18</v>
      </c>
      <c r="D8" s="68">
        <v>878.703</v>
      </c>
      <c r="E8" s="10" t="s">
        <v>5</v>
      </c>
    </row>
    <row r="9" spans="2:5" ht="24.75" customHeight="1">
      <c r="B9" s="8" t="s">
        <v>91</v>
      </c>
      <c r="C9" s="9" t="s">
        <v>19</v>
      </c>
      <c r="D9" s="35">
        <v>2537</v>
      </c>
      <c r="E9" s="10" t="s">
        <v>6</v>
      </c>
    </row>
    <row r="10" spans="2:5" ht="24.75" customHeight="1">
      <c r="B10" s="13"/>
      <c r="C10" s="9" t="s">
        <v>19</v>
      </c>
      <c r="D10" s="35">
        <v>3850</v>
      </c>
      <c r="E10" s="10" t="s">
        <v>59</v>
      </c>
    </row>
    <row r="11" spans="2:5" ht="24.75" customHeight="1">
      <c r="B11" s="11"/>
      <c r="C11" s="9" t="s">
        <v>20</v>
      </c>
      <c r="D11" s="35">
        <v>12506</v>
      </c>
      <c r="E11" s="65" t="s">
        <v>60</v>
      </c>
    </row>
    <row r="12" spans="2:5" ht="24.75" customHeight="1">
      <c r="B12" s="11"/>
      <c r="C12" s="9" t="s">
        <v>45</v>
      </c>
      <c r="D12" s="33">
        <v>131</v>
      </c>
      <c r="E12" s="10" t="s">
        <v>49</v>
      </c>
    </row>
    <row r="13" spans="2:5" ht="24.75" customHeight="1">
      <c r="B13" s="11"/>
      <c r="C13" s="9" t="s">
        <v>45</v>
      </c>
      <c r="D13" s="33">
        <v>112</v>
      </c>
      <c r="E13" s="10" t="s">
        <v>50</v>
      </c>
    </row>
    <row r="14" spans="2:5" ht="24.75" customHeight="1">
      <c r="B14" s="11"/>
      <c r="C14" s="9" t="s">
        <v>21</v>
      </c>
      <c r="D14" s="33">
        <v>223</v>
      </c>
      <c r="E14" s="10" t="s">
        <v>8</v>
      </c>
    </row>
    <row r="15" spans="2:5" ht="24.75" customHeight="1">
      <c r="B15" s="11"/>
      <c r="C15" s="9" t="s">
        <v>17</v>
      </c>
      <c r="D15" s="35">
        <v>4051</v>
      </c>
      <c r="E15" s="10" t="s">
        <v>55</v>
      </c>
    </row>
    <row r="16" spans="2:5" ht="24.75" customHeight="1">
      <c r="B16" s="11"/>
      <c r="C16" s="9" t="s">
        <v>22</v>
      </c>
      <c r="D16" s="35">
        <v>643432270</v>
      </c>
      <c r="E16" s="12" t="s">
        <v>9</v>
      </c>
    </row>
    <row r="17" spans="2:5" ht="24.75" customHeight="1">
      <c r="B17" s="11"/>
      <c r="C17" s="9" t="s">
        <v>23</v>
      </c>
      <c r="D17" s="35">
        <v>165625574677</v>
      </c>
      <c r="E17" s="12" t="s">
        <v>9</v>
      </c>
    </row>
    <row r="18" spans="2:5" ht="24.75" customHeight="1">
      <c r="B18" s="11"/>
      <c r="C18" s="9" t="s">
        <v>23</v>
      </c>
      <c r="D18" s="35">
        <v>145900349556</v>
      </c>
      <c r="E18" s="10" t="s">
        <v>10</v>
      </c>
    </row>
    <row r="19" spans="2:5" ht="24.75" customHeight="1">
      <c r="B19" s="11"/>
      <c r="C19" s="9" t="s">
        <v>46</v>
      </c>
      <c r="D19" s="36">
        <v>0.8809047143868465</v>
      </c>
      <c r="E19" s="10" t="s">
        <v>11</v>
      </c>
    </row>
    <row r="20" spans="2:5" ht="24.75" customHeight="1">
      <c r="B20" s="11"/>
      <c r="C20" s="9" t="s">
        <v>23</v>
      </c>
      <c r="D20" s="35">
        <v>93975630051</v>
      </c>
      <c r="E20" s="10" t="s">
        <v>12</v>
      </c>
    </row>
    <row r="21" spans="2:5" ht="24.75" customHeight="1" thickBot="1">
      <c r="B21" s="69" t="s">
        <v>86</v>
      </c>
      <c r="C21" s="15" t="s">
        <v>24</v>
      </c>
      <c r="D21" s="37">
        <v>9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22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8" max="8" width="16.140625" style="0" customWidth="1"/>
  </cols>
  <sheetData>
    <row r="1" spans="1:6" ht="28.5" customHeight="1">
      <c r="A1" s="110" t="s">
        <v>36</v>
      </c>
      <c r="B1" s="110"/>
      <c r="C1" s="110"/>
      <c r="D1" s="110"/>
      <c r="E1" s="110"/>
      <c r="F1" s="110"/>
    </row>
    <row r="2" spans="1:6" ht="27.75" customHeight="1" thickBot="1">
      <c r="A2" s="109" t="s">
        <v>89</v>
      </c>
      <c r="B2" s="109"/>
      <c r="C2" s="109"/>
      <c r="D2" s="109"/>
      <c r="E2" s="109"/>
      <c r="F2" s="109"/>
    </row>
    <row r="3" spans="1:6" ht="23.25" thickTop="1">
      <c r="A3" s="20" t="s">
        <v>28</v>
      </c>
      <c r="B3" s="21" t="s">
        <v>29</v>
      </c>
      <c r="C3" s="21" t="s">
        <v>30</v>
      </c>
      <c r="D3" s="21" t="s">
        <v>30</v>
      </c>
      <c r="E3" s="21" t="s">
        <v>31</v>
      </c>
      <c r="F3" s="22" t="s">
        <v>32</v>
      </c>
    </row>
    <row r="4" spans="1:6" ht="22.5">
      <c r="A4" s="23" t="s">
        <v>33</v>
      </c>
      <c r="B4" s="24" t="s">
        <v>34</v>
      </c>
      <c r="C4" s="24" t="s">
        <v>34</v>
      </c>
      <c r="D4" s="24" t="s">
        <v>0</v>
      </c>
      <c r="E4" s="24" t="s">
        <v>35</v>
      </c>
      <c r="F4" s="25"/>
    </row>
    <row r="5" spans="1:6" ht="31.5">
      <c r="A5" s="41">
        <v>0.9371496258232106</v>
      </c>
      <c r="B5" s="42">
        <v>99963025556</v>
      </c>
      <c r="C5" s="42">
        <v>106667092214</v>
      </c>
      <c r="D5" s="42">
        <v>375210346</v>
      </c>
      <c r="E5" s="42">
        <v>35908</v>
      </c>
      <c r="F5" s="43" t="s">
        <v>37</v>
      </c>
    </row>
    <row r="6" spans="1:6" ht="31.5">
      <c r="A6" s="41">
        <v>0.6956747186408258</v>
      </c>
      <c r="B6" s="42">
        <v>11899685000</v>
      </c>
      <c r="C6" s="42">
        <v>17105242840</v>
      </c>
      <c r="D6" s="42">
        <v>56229244</v>
      </c>
      <c r="E6" s="42">
        <v>7064</v>
      </c>
      <c r="F6" s="43" t="s">
        <v>57</v>
      </c>
    </row>
    <row r="7" spans="1:6" ht="31.5">
      <c r="A7" s="41">
        <v>0.8674495661376003</v>
      </c>
      <c r="B7" s="42">
        <v>10484722000</v>
      </c>
      <c r="C7" s="42">
        <v>12086837563</v>
      </c>
      <c r="D7" s="42">
        <v>56791918</v>
      </c>
      <c r="E7" s="42">
        <v>4906</v>
      </c>
      <c r="F7" s="43" t="s">
        <v>65</v>
      </c>
    </row>
    <row r="8" spans="1:6" ht="31.5">
      <c r="A8" s="41">
        <v>0.8034165598649933</v>
      </c>
      <c r="B8" s="42">
        <v>21963110000</v>
      </c>
      <c r="C8" s="42">
        <v>27337138786</v>
      </c>
      <c r="D8" s="42">
        <v>150879410</v>
      </c>
      <c r="E8" s="42">
        <v>6416</v>
      </c>
      <c r="F8" s="43" t="s">
        <v>75</v>
      </c>
    </row>
    <row r="9" spans="1:6" ht="31.5">
      <c r="A9" s="41">
        <v>0</v>
      </c>
      <c r="B9" s="42">
        <v>1589807000</v>
      </c>
      <c r="C9" s="42">
        <v>2429263274</v>
      </c>
      <c r="D9" s="42">
        <v>4321352</v>
      </c>
      <c r="E9" s="42">
        <v>8032</v>
      </c>
      <c r="F9" s="43" t="s">
        <v>87</v>
      </c>
    </row>
    <row r="10" spans="1:6" ht="32.25" thickBot="1">
      <c r="A10" s="67">
        <v>0.8809047143868465</v>
      </c>
      <c r="B10" s="44">
        <v>145900349556</v>
      </c>
      <c r="C10" s="44">
        <v>165625574677</v>
      </c>
      <c r="D10" s="44">
        <v>643432270</v>
      </c>
      <c r="E10" s="44">
        <v>62326</v>
      </c>
      <c r="F10" s="45" t="s">
        <v>48</v>
      </c>
    </row>
    <row r="11" spans="1:6" ht="32.25" customHeight="1" thickBot="1" thickTop="1">
      <c r="A11" s="71"/>
      <c r="B11" s="71"/>
      <c r="C11" s="72"/>
      <c r="D11" s="73" t="s">
        <v>39</v>
      </c>
      <c r="E11" s="71"/>
      <c r="F11" s="71"/>
    </row>
    <row r="12" spans="1:6" ht="26.25" customHeight="1" thickTop="1">
      <c r="A12" s="74" t="s">
        <v>40</v>
      </c>
      <c r="B12" s="75" t="s">
        <v>41</v>
      </c>
      <c r="C12" s="76" t="s">
        <v>42</v>
      </c>
      <c r="D12" s="75" t="s">
        <v>43</v>
      </c>
      <c r="E12" s="75" t="s">
        <v>44</v>
      </c>
      <c r="F12" s="77" t="s">
        <v>32</v>
      </c>
    </row>
    <row r="13" spans="1:6" ht="12" customHeight="1">
      <c r="A13" s="78"/>
      <c r="B13" s="79"/>
      <c r="C13" s="79"/>
      <c r="D13" s="79"/>
      <c r="E13" s="79"/>
      <c r="F13" s="80"/>
    </row>
    <row r="14" spans="1:6" ht="21.75">
      <c r="A14" s="81">
        <v>3539</v>
      </c>
      <c r="B14" s="82">
        <v>174</v>
      </c>
      <c r="C14" s="82">
        <v>1190</v>
      </c>
      <c r="D14" s="82">
        <v>1148</v>
      </c>
      <c r="E14" s="82">
        <v>29857</v>
      </c>
      <c r="F14" s="83" t="s">
        <v>38</v>
      </c>
    </row>
    <row r="15" spans="1:6" ht="21.75">
      <c r="A15" s="81">
        <v>280</v>
      </c>
      <c r="B15" s="82">
        <v>15</v>
      </c>
      <c r="C15" s="82">
        <v>169</v>
      </c>
      <c r="D15" s="82">
        <v>205</v>
      </c>
      <c r="E15" s="82">
        <v>6395</v>
      </c>
      <c r="F15" s="83" t="s">
        <v>57</v>
      </c>
    </row>
    <row r="16" spans="1:6" ht="21.75">
      <c r="A16" s="81">
        <v>195</v>
      </c>
      <c r="B16" s="82">
        <v>22</v>
      </c>
      <c r="C16" s="82">
        <v>213</v>
      </c>
      <c r="D16" s="82">
        <v>236</v>
      </c>
      <c r="E16" s="82">
        <v>4240</v>
      </c>
      <c r="F16" s="83" t="s">
        <v>65</v>
      </c>
    </row>
    <row r="17" spans="1:6" ht="21.75">
      <c r="A17" s="81">
        <v>217</v>
      </c>
      <c r="B17" s="82">
        <v>19</v>
      </c>
      <c r="C17" s="82">
        <v>724</v>
      </c>
      <c r="D17" s="82">
        <v>155</v>
      </c>
      <c r="E17" s="82">
        <v>5301</v>
      </c>
      <c r="F17" s="83" t="s">
        <v>76</v>
      </c>
    </row>
    <row r="18" spans="1:6" ht="21.75">
      <c r="A18" s="81">
        <v>324</v>
      </c>
      <c r="B18" s="82">
        <v>11</v>
      </c>
      <c r="C18" s="82">
        <v>5</v>
      </c>
      <c r="D18" s="82">
        <v>132</v>
      </c>
      <c r="E18" s="82">
        <v>7560</v>
      </c>
      <c r="F18" s="83" t="s">
        <v>87</v>
      </c>
    </row>
    <row r="19" spans="1:6" ht="22.5" thickBot="1">
      <c r="A19" s="84">
        <v>4555</v>
      </c>
      <c r="B19" s="84">
        <v>241</v>
      </c>
      <c r="C19" s="84">
        <v>2301</v>
      </c>
      <c r="D19" s="84">
        <v>1876</v>
      </c>
      <c r="E19" s="84">
        <v>53353</v>
      </c>
      <c r="F19" s="85" t="s">
        <v>48</v>
      </c>
    </row>
    <row r="20" spans="1:6" ht="36" customHeight="1" thickBot="1" thickTop="1">
      <c r="A20" s="2"/>
      <c r="B20" s="3"/>
      <c r="C20" s="3"/>
      <c r="D20" s="3"/>
      <c r="E20" s="4"/>
      <c r="F20" s="1"/>
    </row>
    <row r="21" spans="2:5" ht="24" thickBot="1">
      <c r="B21" s="26">
        <v>1</v>
      </c>
      <c r="C21" s="26">
        <v>1</v>
      </c>
      <c r="D21" s="26">
        <v>1</v>
      </c>
      <c r="E21" s="26">
        <v>1</v>
      </c>
    </row>
    <row r="22" ht="24" thickBot="1">
      <c r="E22" s="26"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92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88</v>
      </c>
      <c r="C3" s="9" t="s">
        <v>15</v>
      </c>
      <c r="D3" s="68">
        <v>6560</v>
      </c>
      <c r="E3" s="10" t="s">
        <v>2</v>
      </c>
    </row>
    <row r="4" spans="2:5" ht="24.75" customHeight="1">
      <c r="B4" s="11"/>
      <c r="C4" s="9" t="s">
        <v>16</v>
      </c>
      <c r="D4" s="68">
        <v>32</v>
      </c>
      <c r="E4" s="10" t="s">
        <v>3</v>
      </c>
    </row>
    <row r="5" spans="2:5" ht="24.75" customHeight="1">
      <c r="B5" s="17"/>
      <c r="C5" s="18" t="s">
        <v>17</v>
      </c>
      <c r="D5" s="34">
        <v>64794</v>
      </c>
      <c r="E5" s="19" t="s">
        <v>47</v>
      </c>
    </row>
    <row r="6" spans="2:5" ht="24.75" customHeight="1">
      <c r="B6" s="106" t="s">
        <v>94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1666.6099999999997</v>
      </c>
      <c r="E7" s="10" t="s">
        <v>4</v>
      </c>
    </row>
    <row r="8" spans="2:5" ht="24.75" customHeight="1">
      <c r="B8" s="11"/>
      <c r="C8" s="9" t="s">
        <v>18</v>
      </c>
      <c r="D8" s="68">
        <v>890.771</v>
      </c>
      <c r="E8" s="10" t="s">
        <v>5</v>
      </c>
    </row>
    <row r="9" spans="2:5" ht="24.75" customHeight="1">
      <c r="B9" s="8" t="s">
        <v>93</v>
      </c>
      <c r="C9" s="9" t="s">
        <v>19</v>
      </c>
      <c r="D9" s="35">
        <v>2644</v>
      </c>
      <c r="E9" s="10" t="s">
        <v>6</v>
      </c>
    </row>
    <row r="10" spans="2:5" ht="24.75" customHeight="1">
      <c r="B10" s="13"/>
      <c r="C10" s="9" t="s">
        <v>19</v>
      </c>
      <c r="D10" s="35">
        <v>3850</v>
      </c>
      <c r="E10" s="10" t="s">
        <v>59</v>
      </c>
    </row>
    <row r="11" spans="2:5" ht="24.75" customHeight="1">
      <c r="B11" s="11"/>
      <c r="C11" s="9" t="s">
        <v>20</v>
      </c>
      <c r="D11" s="35">
        <v>12734</v>
      </c>
      <c r="E11" s="65" t="s">
        <v>60</v>
      </c>
    </row>
    <row r="12" spans="2:5" ht="24.75" customHeight="1">
      <c r="B12" s="11"/>
      <c r="C12" s="9" t="s">
        <v>45</v>
      </c>
      <c r="D12" s="33">
        <v>135</v>
      </c>
      <c r="E12" s="10" t="s">
        <v>49</v>
      </c>
    </row>
    <row r="13" spans="2:5" ht="24.75" customHeight="1">
      <c r="B13" s="11"/>
      <c r="C13" s="9" t="s">
        <v>45</v>
      </c>
      <c r="D13" s="33">
        <v>114</v>
      </c>
      <c r="E13" s="10" t="s">
        <v>50</v>
      </c>
    </row>
    <row r="14" spans="2:5" ht="24.75" customHeight="1">
      <c r="B14" s="11"/>
      <c r="C14" s="9" t="s">
        <v>21</v>
      </c>
      <c r="D14" s="33">
        <v>225</v>
      </c>
      <c r="E14" s="10" t="s">
        <v>8</v>
      </c>
    </row>
    <row r="15" spans="2:5" ht="24.75" customHeight="1">
      <c r="B15" s="11"/>
      <c r="C15" s="9" t="s">
        <v>17</v>
      </c>
      <c r="D15" s="35">
        <v>3088</v>
      </c>
      <c r="E15" s="10" t="s">
        <v>55</v>
      </c>
    </row>
    <row r="16" spans="2:5" ht="24.75" customHeight="1">
      <c r="B16" s="11"/>
      <c r="C16" s="9" t="s">
        <v>22</v>
      </c>
      <c r="D16" s="35">
        <v>665798372</v>
      </c>
      <c r="E16" s="12" t="s">
        <v>9</v>
      </c>
    </row>
    <row r="17" spans="2:5" ht="24.75" customHeight="1">
      <c r="B17" s="11"/>
      <c r="C17" s="9" t="s">
        <v>23</v>
      </c>
      <c r="D17" s="35">
        <v>206619981623</v>
      </c>
      <c r="E17" s="12" t="s">
        <v>9</v>
      </c>
    </row>
    <row r="18" spans="2:5" ht="24.75" customHeight="1">
      <c r="B18" s="11"/>
      <c r="C18" s="9" t="s">
        <v>23</v>
      </c>
      <c r="D18" s="35">
        <v>175145624828</v>
      </c>
      <c r="E18" s="10" t="s">
        <v>10</v>
      </c>
    </row>
    <row r="19" spans="2:5" ht="24.75" customHeight="1">
      <c r="B19" s="11"/>
      <c r="C19" s="9" t="s">
        <v>46</v>
      </c>
      <c r="D19" s="36">
        <v>0.8476703146144486</v>
      </c>
      <c r="E19" s="10" t="s">
        <v>11</v>
      </c>
    </row>
    <row r="20" spans="2:5" ht="24.75" customHeight="1">
      <c r="B20" s="11"/>
      <c r="C20" s="9" t="s">
        <v>23</v>
      </c>
      <c r="D20" s="35">
        <v>125449986846</v>
      </c>
      <c r="E20" s="10" t="s">
        <v>12</v>
      </c>
    </row>
    <row r="21" spans="2:5" ht="24.75" customHeight="1" thickBot="1">
      <c r="B21" s="69" t="s">
        <v>86</v>
      </c>
      <c r="C21" s="15" t="s">
        <v>24</v>
      </c>
      <c r="D21" s="37">
        <v>9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8" max="8" width="16.140625" style="0" customWidth="1"/>
  </cols>
  <sheetData>
    <row r="1" spans="1:6" ht="28.5" customHeight="1">
      <c r="A1" s="110" t="s">
        <v>36</v>
      </c>
      <c r="B1" s="110"/>
      <c r="C1" s="110"/>
      <c r="D1" s="110"/>
      <c r="E1" s="110"/>
      <c r="F1" s="110"/>
    </row>
    <row r="2" spans="1:6" ht="27.75" customHeight="1" thickBot="1">
      <c r="A2" s="109" t="str">
        <f>'p194'!B1</f>
        <v>تا پایان سال 1394</v>
      </c>
      <c r="B2" s="109"/>
      <c r="C2" s="109"/>
      <c r="D2" s="109"/>
      <c r="E2" s="109"/>
      <c r="F2" s="109"/>
    </row>
    <row r="3" spans="1:6" ht="23.25" thickTop="1">
      <c r="A3" s="20" t="s">
        <v>28</v>
      </c>
      <c r="B3" s="21" t="s">
        <v>29</v>
      </c>
      <c r="C3" s="21" t="s">
        <v>30</v>
      </c>
      <c r="D3" s="21" t="s">
        <v>30</v>
      </c>
      <c r="E3" s="21" t="s">
        <v>31</v>
      </c>
      <c r="F3" s="22" t="s">
        <v>32</v>
      </c>
    </row>
    <row r="4" spans="1:6" ht="22.5">
      <c r="A4" s="23" t="s">
        <v>33</v>
      </c>
      <c r="B4" s="24" t="s">
        <v>34</v>
      </c>
      <c r="C4" s="24" t="s">
        <v>34</v>
      </c>
      <c r="D4" s="24" t="s">
        <v>0</v>
      </c>
      <c r="E4" s="24" t="s">
        <v>35</v>
      </c>
      <c r="F4" s="25"/>
    </row>
    <row r="5" spans="1:6" ht="31.5">
      <c r="A5" s="41">
        <v>0.8933060878758889</v>
      </c>
      <c r="B5" s="42">
        <v>112528895060</v>
      </c>
      <c r="C5" s="42">
        <v>125969022922</v>
      </c>
      <c r="D5" s="42">
        <v>386546097</v>
      </c>
      <c r="E5" s="42">
        <v>37375</v>
      </c>
      <c r="F5" s="43" t="s">
        <v>37</v>
      </c>
    </row>
    <row r="6" spans="1:6" ht="31.5">
      <c r="A6" s="41">
        <v>0.6857690969123971</v>
      </c>
      <c r="B6" s="42">
        <v>16194841695</v>
      </c>
      <c r="C6" s="42">
        <v>23615589807</v>
      </c>
      <c r="D6" s="42">
        <v>60412163</v>
      </c>
      <c r="E6" s="42">
        <v>7238</v>
      </c>
      <c r="F6" s="43" t="s">
        <v>57</v>
      </c>
    </row>
    <row r="7" spans="1:6" ht="31.5">
      <c r="A7" s="41">
        <v>0.8406210460801102</v>
      </c>
      <c r="B7" s="42">
        <v>11386625073</v>
      </c>
      <c r="C7" s="42">
        <v>13545491308</v>
      </c>
      <c r="D7" s="42">
        <v>51949944</v>
      </c>
      <c r="E7" s="42">
        <v>5089</v>
      </c>
      <c r="F7" s="43" t="s">
        <v>65</v>
      </c>
    </row>
    <row r="8" spans="1:6" ht="31.5">
      <c r="A8" s="41">
        <v>0.7913345745572847</v>
      </c>
      <c r="B8" s="42">
        <v>24079333000</v>
      </c>
      <c r="C8" s="42">
        <v>30428763982</v>
      </c>
      <c r="D8" s="42">
        <v>142860359</v>
      </c>
      <c r="E8" s="42">
        <v>6677</v>
      </c>
      <c r="F8" s="43" t="s">
        <v>75</v>
      </c>
    </row>
    <row r="9" spans="1:6" ht="31.5">
      <c r="A9" s="41">
        <v>0</v>
      </c>
      <c r="B9" s="42">
        <v>10955930000</v>
      </c>
      <c r="C9" s="42">
        <v>13061113604</v>
      </c>
      <c r="D9" s="42">
        <v>24029809</v>
      </c>
      <c r="E9" s="42">
        <v>8415</v>
      </c>
      <c r="F9" s="43" t="s">
        <v>87</v>
      </c>
    </row>
    <row r="10" spans="1:6" ht="32.25" thickBot="1">
      <c r="A10" s="67">
        <f>(B10/C10)</f>
        <v>0.8476703146144486</v>
      </c>
      <c r="B10" s="44">
        <f>SUM(B5:B9)</f>
        <v>175145624828</v>
      </c>
      <c r="C10" s="44">
        <f>SUM(C5:C9)</f>
        <v>206619981623</v>
      </c>
      <c r="D10" s="44">
        <f>SUM(D5:D9)</f>
        <v>665798372</v>
      </c>
      <c r="E10" s="44">
        <f>SUM(E5:E9)</f>
        <v>64794</v>
      </c>
      <c r="F10" s="45" t="s">
        <v>48</v>
      </c>
    </row>
    <row r="11" spans="1:6" ht="32.25" customHeight="1" thickBot="1" thickTop="1">
      <c r="A11" s="71"/>
      <c r="B11" s="71"/>
      <c r="C11" s="72"/>
      <c r="D11" s="73" t="s">
        <v>39</v>
      </c>
      <c r="E11" s="71"/>
      <c r="F11" s="71"/>
    </row>
    <row r="12" spans="1:6" ht="26.25" customHeight="1" thickTop="1">
      <c r="A12" s="74" t="s">
        <v>40</v>
      </c>
      <c r="B12" s="75" t="s">
        <v>41</v>
      </c>
      <c r="C12" s="76" t="s">
        <v>42</v>
      </c>
      <c r="D12" s="75" t="s">
        <v>43</v>
      </c>
      <c r="E12" s="75" t="s">
        <v>44</v>
      </c>
      <c r="F12" s="77" t="s">
        <v>32</v>
      </c>
    </row>
    <row r="13" spans="1:6" ht="12" customHeight="1">
      <c r="A13" s="78"/>
      <c r="B13" s="79"/>
      <c r="C13" s="79"/>
      <c r="D13" s="79"/>
      <c r="E13" s="79"/>
      <c r="F13" s="80"/>
    </row>
    <row r="14" spans="1:6" ht="21.75">
      <c r="A14" s="81">
        <v>3637</v>
      </c>
      <c r="B14" s="82">
        <v>185</v>
      </c>
      <c r="C14" s="82">
        <v>1225</v>
      </c>
      <c r="D14" s="82">
        <v>1179</v>
      </c>
      <c r="E14" s="82">
        <v>31149</v>
      </c>
      <c r="F14" s="83" t="s">
        <v>38</v>
      </c>
    </row>
    <row r="15" spans="1:6" ht="21.75">
      <c r="A15" s="81">
        <v>291</v>
      </c>
      <c r="B15" s="82">
        <v>16</v>
      </c>
      <c r="C15" s="82">
        <v>180</v>
      </c>
      <c r="D15" s="82">
        <v>207</v>
      </c>
      <c r="E15" s="82">
        <v>6544</v>
      </c>
      <c r="F15" s="83" t="s">
        <v>57</v>
      </c>
    </row>
    <row r="16" spans="1:6" ht="21.75">
      <c r="A16" s="81">
        <v>207</v>
      </c>
      <c r="B16" s="82">
        <v>22</v>
      </c>
      <c r="C16" s="82">
        <v>224</v>
      </c>
      <c r="D16" s="82">
        <v>239</v>
      </c>
      <c r="E16" s="82">
        <v>4397</v>
      </c>
      <c r="F16" s="83" t="s">
        <v>65</v>
      </c>
    </row>
    <row r="17" spans="1:6" ht="21.75">
      <c r="A17" s="81">
        <v>226</v>
      </c>
      <c r="B17" s="82">
        <v>20</v>
      </c>
      <c r="C17" s="82">
        <v>738</v>
      </c>
      <c r="D17" s="82">
        <v>159</v>
      </c>
      <c r="E17" s="82">
        <v>5534</v>
      </c>
      <c r="F17" s="83" t="s">
        <v>76</v>
      </c>
    </row>
    <row r="18" spans="1:6" ht="21.75">
      <c r="A18" s="81">
        <v>344</v>
      </c>
      <c r="B18" s="82">
        <v>13</v>
      </c>
      <c r="C18" s="82">
        <v>6</v>
      </c>
      <c r="D18" s="82">
        <v>142</v>
      </c>
      <c r="E18" s="82">
        <v>7910</v>
      </c>
      <c r="F18" s="83" t="s">
        <v>87</v>
      </c>
    </row>
    <row r="19" spans="1:6" ht="22.5" thickBot="1">
      <c r="A19" s="84">
        <f>SUM(A14:A18)</f>
        <v>4705</v>
      </c>
      <c r="B19" s="84">
        <f>SUM(B14:B18)</f>
        <v>256</v>
      </c>
      <c r="C19" s="84">
        <f>SUM(C14:C18)</f>
        <v>2373</v>
      </c>
      <c r="D19" s="84">
        <f>SUM(D14:D18)</f>
        <v>1926</v>
      </c>
      <c r="E19" s="84">
        <f>SUM(E14:E18)</f>
        <v>55534</v>
      </c>
      <c r="F19" s="85" t="s">
        <v>48</v>
      </c>
    </row>
    <row r="20" spans="1:6" ht="36" customHeight="1" thickBot="1" thickTop="1">
      <c r="A20" s="2"/>
      <c r="B20" s="3"/>
      <c r="C20" s="3"/>
      <c r="D20" s="3"/>
      <c r="E20" s="4"/>
      <c r="F20" s="1"/>
    </row>
    <row r="21" spans="2:5" ht="24" thickBot="1">
      <c r="B21" s="26">
        <f>IF(B10='p194'!D18,1," ")</f>
        <v>1</v>
      </c>
      <c r="C21" s="26">
        <f>IF(C10='p194'!D17,1," ")</f>
        <v>1</v>
      </c>
      <c r="D21" s="26">
        <f>IF(D10='p194'!D16,1," ")</f>
        <v>1</v>
      </c>
      <c r="E21" s="26">
        <f>IF(E10='p194'!D5,1," ")</f>
        <v>1</v>
      </c>
    </row>
    <row r="22" ht="24" thickBot="1">
      <c r="E22" s="26">
        <f>IF(SUM(A19:E19)=E10,1,"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96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88</v>
      </c>
      <c r="C3" s="9" t="s">
        <v>15</v>
      </c>
      <c r="D3" s="68">
        <v>6560</v>
      </c>
      <c r="E3" s="10" t="s">
        <v>2</v>
      </c>
    </row>
    <row r="4" spans="2:5" ht="24.75" customHeight="1">
      <c r="B4" s="11"/>
      <c r="C4" s="9" t="s">
        <v>16</v>
      </c>
      <c r="D4" s="68">
        <v>33</v>
      </c>
      <c r="E4" s="10" t="s">
        <v>3</v>
      </c>
    </row>
    <row r="5" spans="2:5" ht="24.75" customHeight="1">
      <c r="B5" s="17"/>
      <c r="C5" s="18" t="s">
        <v>17</v>
      </c>
      <c r="D5" s="34">
        <v>67538</v>
      </c>
      <c r="E5" s="19" t="s">
        <v>47</v>
      </c>
    </row>
    <row r="6" spans="2:5" ht="24.75" customHeight="1">
      <c r="B6" s="106" t="s">
        <v>97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1690.2079999999996</v>
      </c>
      <c r="E7" s="10" t="s">
        <v>4</v>
      </c>
    </row>
    <row r="8" spans="2:5" ht="24.75" customHeight="1">
      <c r="B8" s="11"/>
      <c r="C8" s="9" t="s">
        <v>18</v>
      </c>
      <c r="D8" s="68">
        <v>897.2819999999999</v>
      </c>
      <c r="E8" s="10" t="s">
        <v>5</v>
      </c>
    </row>
    <row r="9" spans="2:5" ht="24.75" customHeight="1">
      <c r="B9" s="8" t="s">
        <v>98</v>
      </c>
      <c r="C9" s="9" t="s">
        <v>19</v>
      </c>
      <c r="D9" s="35">
        <v>2798</v>
      </c>
      <c r="E9" s="10" t="s">
        <v>6</v>
      </c>
    </row>
    <row r="10" spans="2:5" ht="24.75" customHeight="1">
      <c r="B10" s="13"/>
      <c r="C10" s="9" t="s">
        <v>19</v>
      </c>
      <c r="D10" s="35">
        <v>3850</v>
      </c>
      <c r="E10" s="10" t="s">
        <v>59</v>
      </c>
    </row>
    <row r="11" spans="2:5" ht="24.75" customHeight="1">
      <c r="B11" s="11"/>
      <c r="C11" s="9" t="s">
        <v>20</v>
      </c>
      <c r="D11" s="35">
        <v>13087</v>
      </c>
      <c r="E11" s="65" t="s">
        <v>60</v>
      </c>
    </row>
    <row r="12" spans="2:5" ht="24.75" customHeight="1">
      <c r="B12" s="11"/>
      <c r="C12" s="9" t="s">
        <v>45</v>
      </c>
      <c r="D12" s="33">
        <v>147</v>
      </c>
      <c r="E12" s="10" t="s">
        <v>49</v>
      </c>
    </row>
    <row r="13" spans="2:5" ht="24.75" customHeight="1">
      <c r="B13" s="11"/>
      <c r="C13" s="9" t="s">
        <v>45</v>
      </c>
      <c r="D13" s="33">
        <v>123</v>
      </c>
      <c r="E13" s="10" t="s">
        <v>50</v>
      </c>
    </row>
    <row r="14" spans="2:5" ht="24.75" customHeight="1">
      <c r="B14" s="11"/>
      <c r="C14" s="9" t="s">
        <v>21</v>
      </c>
      <c r="D14" s="33">
        <v>227</v>
      </c>
      <c r="E14" s="10" t="s">
        <v>8</v>
      </c>
    </row>
    <row r="15" spans="2:5" ht="24.75" customHeight="1">
      <c r="B15" s="11"/>
      <c r="C15" s="9" t="s">
        <v>17</v>
      </c>
      <c r="D15" s="35">
        <v>3009</v>
      </c>
      <c r="E15" s="10" t="s">
        <v>55</v>
      </c>
    </row>
    <row r="16" spans="2:5" ht="24.75" customHeight="1">
      <c r="B16" s="11"/>
      <c r="C16" s="9" t="s">
        <v>22</v>
      </c>
      <c r="D16" s="35">
        <v>691579480</v>
      </c>
      <c r="E16" s="12" t="s">
        <v>9</v>
      </c>
    </row>
    <row r="17" spans="2:5" ht="24.75" customHeight="1">
      <c r="B17" s="11"/>
      <c r="C17" s="9" t="s">
        <v>23</v>
      </c>
      <c r="D17" s="35">
        <v>222116557961</v>
      </c>
      <c r="E17" s="12" t="s">
        <v>9</v>
      </c>
    </row>
    <row r="18" spans="2:5" ht="24.75" customHeight="1">
      <c r="B18" s="11"/>
      <c r="C18" s="9" t="s">
        <v>23</v>
      </c>
      <c r="D18" s="35">
        <v>200073705000</v>
      </c>
      <c r="E18" s="10" t="s">
        <v>10</v>
      </c>
    </row>
    <row r="19" spans="2:5" ht="24.75" customHeight="1">
      <c r="B19" s="11"/>
      <c r="C19" s="9" t="s">
        <v>46</v>
      </c>
      <c r="D19" s="36">
        <v>0.9007599741174165</v>
      </c>
      <c r="E19" s="10" t="s">
        <v>11</v>
      </c>
    </row>
    <row r="20" spans="2:5" ht="24.75" customHeight="1">
      <c r="B20" s="11"/>
      <c r="C20" s="9" t="s">
        <v>23</v>
      </c>
      <c r="D20" s="35">
        <v>147492839807</v>
      </c>
      <c r="E20" s="10" t="s">
        <v>12</v>
      </c>
    </row>
    <row r="21" spans="2:5" ht="24.75" customHeight="1" thickBot="1">
      <c r="B21" s="69" t="s">
        <v>95</v>
      </c>
      <c r="C21" s="15" t="s">
        <v>24</v>
      </c>
      <c r="D21" s="37">
        <v>16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F14" sqref="A14:F19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8" max="8" width="16.140625" style="0" customWidth="1"/>
  </cols>
  <sheetData>
    <row r="1" spans="1:6" ht="28.5" customHeight="1">
      <c r="A1" s="110" t="s">
        <v>36</v>
      </c>
      <c r="B1" s="110"/>
      <c r="C1" s="110"/>
      <c r="D1" s="110"/>
      <c r="E1" s="110"/>
      <c r="F1" s="110"/>
    </row>
    <row r="2" spans="1:6" ht="27.75" customHeight="1" thickBot="1">
      <c r="A2" s="109" t="str">
        <f>'p195'!B1</f>
        <v>تا پایان سال 1395</v>
      </c>
      <c r="B2" s="109"/>
      <c r="C2" s="109"/>
      <c r="D2" s="109"/>
      <c r="E2" s="109"/>
      <c r="F2" s="109"/>
    </row>
    <row r="3" spans="1:6" ht="23.25" thickTop="1">
      <c r="A3" s="20" t="s">
        <v>28</v>
      </c>
      <c r="B3" s="21" t="s">
        <v>29</v>
      </c>
      <c r="C3" s="21" t="s">
        <v>30</v>
      </c>
      <c r="D3" s="21" t="s">
        <v>30</v>
      </c>
      <c r="E3" s="21" t="s">
        <v>31</v>
      </c>
      <c r="F3" s="22" t="s">
        <v>32</v>
      </c>
    </row>
    <row r="4" spans="1:6" ht="21" customHeight="1">
      <c r="A4" s="23" t="s">
        <v>33</v>
      </c>
      <c r="B4" s="24" t="s">
        <v>34</v>
      </c>
      <c r="C4" s="24" t="s">
        <v>34</v>
      </c>
      <c r="D4" s="24" t="s">
        <v>0</v>
      </c>
      <c r="E4" s="24" t="s">
        <v>35</v>
      </c>
      <c r="F4" s="25"/>
    </row>
    <row r="5" spans="1:6" ht="26.25" customHeight="1">
      <c r="A5" s="91">
        <v>0.9262119586297916</v>
      </c>
      <c r="B5" s="92">
        <v>126347698000</v>
      </c>
      <c r="C5" s="92">
        <v>136413373659</v>
      </c>
      <c r="D5" s="92">
        <v>400207990</v>
      </c>
      <c r="E5" s="92">
        <v>39214</v>
      </c>
      <c r="F5" s="95" t="s">
        <v>37</v>
      </c>
    </row>
    <row r="6" spans="1:6" ht="24.75" customHeight="1">
      <c r="A6" s="91">
        <v>0.7636734946203321</v>
      </c>
      <c r="B6" s="92">
        <v>18738210000</v>
      </c>
      <c r="C6" s="92">
        <v>24536939061</v>
      </c>
      <c r="D6" s="92">
        <v>63402004</v>
      </c>
      <c r="E6" s="92">
        <v>7404</v>
      </c>
      <c r="F6" s="95" t="s">
        <v>57</v>
      </c>
    </row>
    <row r="7" spans="1:6" ht="31.5">
      <c r="A7" s="91">
        <v>1.0185558701955313</v>
      </c>
      <c r="B7" s="92">
        <v>13808569000</v>
      </c>
      <c r="C7" s="92">
        <v>13557006939</v>
      </c>
      <c r="D7" s="92">
        <v>54541363</v>
      </c>
      <c r="E7" s="92">
        <v>5203</v>
      </c>
      <c r="F7" s="95" t="s">
        <v>65</v>
      </c>
    </row>
    <row r="8" spans="1:6" ht="31.5">
      <c r="A8" s="91">
        <v>0.8401050566874753</v>
      </c>
      <c r="B8" s="92">
        <v>27556569000</v>
      </c>
      <c r="C8" s="92">
        <v>32801336905</v>
      </c>
      <c r="D8" s="92">
        <v>147492702</v>
      </c>
      <c r="E8" s="92">
        <v>6863</v>
      </c>
      <c r="F8" s="95" t="s">
        <v>75</v>
      </c>
    </row>
    <row r="9" spans="1:6" ht="27.75" customHeight="1">
      <c r="A9" s="91">
        <v>0</v>
      </c>
      <c r="B9" s="92">
        <v>13622659000</v>
      </c>
      <c r="C9" s="92">
        <v>14807901397</v>
      </c>
      <c r="D9" s="92">
        <v>25935421</v>
      </c>
      <c r="E9" s="92">
        <v>8854</v>
      </c>
      <c r="F9" s="95" t="s">
        <v>87</v>
      </c>
    </row>
    <row r="10" spans="1:6" ht="24" customHeight="1" thickBot="1">
      <c r="A10" s="93">
        <v>0.9007599741174165</v>
      </c>
      <c r="B10" s="94">
        <v>200073705000</v>
      </c>
      <c r="C10" s="94">
        <v>222116557961</v>
      </c>
      <c r="D10" s="94">
        <v>691579480</v>
      </c>
      <c r="E10" s="94">
        <v>67538</v>
      </c>
      <c r="F10" s="96" t="s">
        <v>48</v>
      </c>
    </row>
    <row r="11" spans="1:6" ht="32.25" customHeight="1" thickBot="1" thickTop="1">
      <c r="A11" s="71"/>
      <c r="B11" s="71"/>
      <c r="C11" s="72"/>
      <c r="D11" s="73" t="s">
        <v>39</v>
      </c>
      <c r="E11" s="71"/>
      <c r="F11" s="71"/>
    </row>
    <row r="12" spans="1:6" ht="26.25" customHeight="1" thickTop="1">
      <c r="A12" s="74" t="s">
        <v>40</v>
      </c>
      <c r="B12" s="75" t="s">
        <v>41</v>
      </c>
      <c r="C12" s="76" t="s">
        <v>42</v>
      </c>
      <c r="D12" s="75" t="s">
        <v>43</v>
      </c>
      <c r="E12" s="75" t="s">
        <v>44</v>
      </c>
      <c r="F12" s="77" t="s">
        <v>32</v>
      </c>
    </row>
    <row r="13" spans="1:6" ht="12" customHeight="1">
      <c r="A13" s="78"/>
      <c r="B13" s="79"/>
      <c r="C13" s="79"/>
      <c r="D13" s="79"/>
      <c r="E13" s="79"/>
      <c r="F13" s="80"/>
    </row>
    <row r="14" spans="1:6" ht="21.75">
      <c r="A14" s="81">
        <v>3765</v>
      </c>
      <c r="B14" s="82">
        <v>192</v>
      </c>
      <c r="C14" s="82">
        <v>1249</v>
      </c>
      <c r="D14" s="82">
        <v>1317</v>
      </c>
      <c r="E14" s="82">
        <v>32691</v>
      </c>
      <c r="F14" s="97" t="s">
        <v>38</v>
      </c>
    </row>
    <row r="15" spans="1:6" ht="21.75">
      <c r="A15" s="81">
        <v>319</v>
      </c>
      <c r="B15" s="82">
        <v>17</v>
      </c>
      <c r="C15" s="82">
        <v>187</v>
      </c>
      <c r="D15" s="82">
        <v>212</v>
      </c>
      <c r="E15" s="82">
        <v>6669</v>
      </c>
      <c r="F15" s="97" t="s">
        <v>57</v>
      </c>
    </row>
    <row r="16" spans="1:6" ht="21.75">
      <c r="A16" s="81">
        <v>209</v>
      </c>
      <c r="B16" s="82">
        <v>21</v>
      </c>
      <c r="C16" s="82">
        <v>234</v>
      </c>
      <c r="D16" s="82">
        <v>248</v>
      </c>
      <c r="E16" s="82">
        <v>4491</v>
      </c>
      <c r="F16" s="97" t="s">
        <v>65</v>
      </c>
    </row>
    <row r="17" spans="1:6" ht="21.75">
      <c r="A17" s="81">
        <v>227</v>
      </c>
      <c r="B17" s="82">
        <v>24</v>
      </c>
      <c r="C17" s="82">
        <v>751</v>
      </c>
      <c r="D17" s="82">
        <v>178</v>
      </c>
      <c r="E17" s="82">
        <v>5683</v>
      </c>
      <c r="F17" s="97" t="s">
        <v>76</v>
      </c>
    </row>
    <row r="18" spans="1:6" ht="21.75">
      <c r="A18" s="81">
        <v>370</v>
      </c>
      <c r="B18" s="82">
        <v>13</v>
      </c>
      <c r="C18" s="82">
        <v>6</v>
      </c>
      <c r="D18" s="82">
        <v>150</v>
      </c>
      <c r="E18" s="82">
        <v>8315</v>
      </c>
      <c r="F18" s="97" t="s">
        <v>87</v>
      </c>
    </row>
    <row r="19" spans="1:6" ht="22.5" thickBot="1">
      <c r="A19" s="84">
        <v>4890</v>
      </c>
      <c r="B19" s="84">
        <v>267</v>
      </c>
      <c r="C19" s="84">
        <v>2427</v>
      </c>
      <c r="D19" s="84">
        <v>2105</v>
      </c>
      <c r="E19" s="84">
        <v>57849</v>
      </c>
      <c r="F19" s="98" t="s">
        <v>48</v>
      </c>
    </row>
    <row r="20" spans="1:6" ht="36" customHeight="1" thickBot="1" thickTop="1">
      <c r="A20" s="2"/>
      <c r="B20" s="3"/>
      <c r="C20" s="3"/>
      <c r="D20" s="3"/>
      <c r="E20" s="4"/>
      <c r="F20" s="1"/>
    </row>
    <row r="21" spans="2:5" ht="24" thickBot="1">
      <c r="B21" s="26">
        <f>IF(B10='p195'!D18,1," ")</f>
        <v>1</v>
      </c>
      <c r="C21" s="26">
        <f>IF(C10='p195'!D17,1," ")</f>
        <v>1</v>
      </c>
      <c r="D21" s="26">
        <f>IF(D10='p195'!D16,1," ")</f>
        <v>1</v>
      </c>
      <c r="E21" s="26">
        <f>IF(E10='p195'!D5,1," ")</f>
        <v>1</v>
      </c>
    </row>
    <row r="22" ht="24" thickBot="1">
      <c r="E22" s="26">
        <f>IF(SUM(A19:E19)=E10,1,"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52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37</v>
      </c>
      <c r="C3" s="9" t="s">
        <v>15</v>
      </c>
      <c r="D3" s="33">
        <f>11720.1-5100</f>
        <v>6620.1</v>
      </c>
      <c r="E3" s="10" t="s">
        <v>2</v>
      </c>
    </row>
    <row r="4" spans="2:5" ht="24.75" customHeight="1">
      <c r="B4" s="11"/>
      <c r="C4" s="9" t="s">
        <v>16</v>
      </c>
      <c r="D4" s="33">
        <v>25</v>
      </c>
      <c r="E4" s="10" t="s">
        <v>3</v>
      </c>
    </row>
    <row r="5" spans="2:5" ht="24.75" customHeight="1">
      <c r="B5" s="17"/>
      <c r="C5" s="18" t="s">
        <v>17</v>
      </c>
      <c r="D5" s="34">
        <v>42236</v>
      </c>
      <c r="E5" s="19" t="s">
        <v>47</v>
      </c>
    </row>
    <row r="6" spans="2:5" ht="24.75" customHeight="1">
      <c r="B6" s="106" t="s">
        <v>53</v>
      </c>
      <c r="C6" s="107"/>
      <c r="D6" s="107"/>
      <c r="E6" s="108"/>
    </row>
    <row r="7" spans="2:5" ht="24.75" customHeight="1">
      <c r="B7" s="11"/>
      <c r="C7" s="9" t="s">
        <v>18</v>
      </c>
      <c r="D7" s="64">
        <f>1425.861+7.949</f>
        <v>1433.8100000000002</v>
      </c>
      <c r="E7" s="10" t="s">
        <v>4</v>
      </c>
    </row>
    <row r="8" spans="2:5" ht="24.75" customHeight="1">
      <c r="B8" s="11"/>
      <c r="C8" s="9" t="s">
        <v>18</v>
      </c>
      <c r="D8" s="64">
        <f>740.799+18.991</f>
        <v>759.79</v>
      </c>
      <c r="E8" s="10" t="s">
        <v>5</v>
      </c>
    </row>
    <row r="9" spans="2:5" ht="24.75" customHeight="1">
      <c r="B9" s="8" t="s">
        <v>54</v>
      </c>
      <c r="C9" s="9" t="s">
        <v>19</v>
      </c>
      <c r="D9" s="35">
        <f>2191+4</f>
        <v>2195</v>
      </c>
      <c r="E9" s="10" t="s">
        <v>6</v>
      </c>
    </row>
    <row r="10" spans="2:5" ht="24.75" customHeight="1">
      <c r="B10" s="13"/>
      <c r="C10" s="9" t="s">
        <v>19</v>
      </c>
      <c r="D10" s="35">
        <f>2730+5365</f>
        <v>8095</v>
      </c>
      <c r="E10" s="10" t="s">
        <v>7</v>
      </c>
    </row>
    <row r="11" spans="2:5" ht="24.75" customHeight="1">
      <c r="B11" s="11"/>
      <c r="C11" s="9" t="s">
        <v>20</v>
      </c>
      <c r="D11" s="35">
        <v>1805</v>
      </c>
      <c r="E11" s="10" t="s">
        <v>51</v>
      </c>
    </row>
    <row r="12" spans="2:5" ht="24.75" customHeight="1">
      <c r="B12" s="11"/>
      <c r="C12" s="9" t="s">
        <v>45</v>
      </c>
      <c r="D12" s="33">
        <v>136.6</v>
      </c>
      <c r="E12" s="10" t="s">
        <v>49</v>
      </c>
    </row>
    <row r="13" spans="2:5" ht="24.75" customHeight="1">
      <c r="B13" s="11"/>
      <c r="C13" s="9" t="s">
        <v>45</v>
      </c>
      <c r="D13" s="33">
        <v>135.2</v>
      </c>
      <c r="E13" s="10" t="s">
        <v>50</v>
      </c>
    </row>
    <row r="14" spans="2:5" ht="24.75" customHeight="1">
      <c r="B14" s="11"/>
      <c r="C14" s="9" t="s">
        <v>21</v>
      </c>
      <c r="D14" s="33">
        <f>210-27</f>
        <v>183</v>
      </c>
      <c r="E14" s="10" t="s">
        <v>8</v>
      </c>
    </row>
    <row r="15" spans="2:5" ht="24.75" customHeight="1">
      <c r="B15" s="11"/>
      <c r="C15" s="9" t="s">
        <v>17</v>
      </c>
      <c r="D15" s="33">
        <v>2542</v>
      </c>
      <c r="E15" s="10" t="s">
        <v>55</v>
      </c>
    </row>
    <row r="16" spans="2:5" ht="24.75" customHeight="1">
      <c r="B16" s="11"/>
      <c r="C16" s="9" t="s">
        <v>22</v>
      </c>
      <c r="D16" s="35">
        <v>583064061</v>
      </c>
      <c r="E16" s="12" t="s">
        <v>9</v>
      </c>
    </row>
    <row r="17" spans="2:5" ht="24.75" customHeight="1">
      <c r="B17" s="11"/>
      <c r="C17" s="9" t="s">
        <v>23</v>
      </c>
      <c r="D17" s="35">
        <v>31852320128</v>
      </c>
      <c r="E17" s="12" t="s">
        <v>9</v>
      </c>
    </row>
    <row r="18" spans="2:5" ht="24.75" customHeight="1">
      <c r="B18" s="11"/>
      <c r="C18" s="9" t="s">
        <v>23</v>
      </c>
      <c r="D18" s="35">
        <v>27607022299</v>
      </c>
      <c r="E18" s="10" t="s">
        <v>10</v>
      </c>
    </row>
    <row r="19" spans="2:5" ht="24.75" customHeight="1">
      <c r="B19" s="11"/>
      <c r="C19" s="9" t="s">
        <v>46</v>
      </c>
      <c r="D19" s="36">
        <f>(D18/D17)</f>
        <v>0.866719353191853</v>
      </c>
      <c r="E19" s="10" t="s">
        <v>11</v>
      </c>
    </row>
    <row r="20" spans="2:5" ht="24.75" customHeight="1">
      <c r="B20" s="11"/>
      <c r="C20" s="9" t="s">
        <v>23</v>
      </c>
      <c r="D20" s="35">
        <v>8564819676</v>
      </c>
      <c r="E20" s="10" t="s">
        <v>12</v>
      </c>
    </row>
    <row r="21" spans="2:5" ht="24.75" customHeight="1" thickBot="1">
      <c r="B21" s="14" t="s">
        <v>56</v>
      </c>
      <c r="C21" s="15" t="s">
        <v>24</v>
      </c>
      <c r="D21" s="37">
        <v>25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&amp;A&amp;C&amp;"DecoType Thuluth,Regular"&amp;11معاونت طرح و برنامه - واحد آمار و انفورماتيك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100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88</v>
      </c>
      <c r="C3" s="9" t="s">
        <v>15</v>
      </c>
      <c r="D3" s="68">
        <v>6560</v>
      </c>
      <c r="E3" s="10" t="s">
        <v>2</v>
      </c>
    </row>
    <row r="4" spans="2:5" ht="24.75" customHeight="1">
      <c r="B4" s="11"/>
      <c r="C4" s="9" t="s">
        <v>16</v>
      </c>
      <c r="D4" s="68">
        <v>34</v>
      </c>
      <c r="E4" s="10" t="s">
        <v>3</v>
      </c>
    </row>
    <row r="5" spans="2:5" ht="24.75" customHeight="1">
      <c r="B5" s="17"/>
      <c r="C5" s="18" t="s">
        <v>17</v>
      </c>
      <c r="D5" s="34">
        <v>69700</v>
      </c>
      <c r="E5" s="19" t="s">
        <v>47</v>
      </c>
    </row>
    <row r="6" spans="2:5" ht="24.75" customHeight="1">
      <c r="B6" s="106" t="s">
        <v>101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1718.3129999999996</v>
      </c>
      <c r="E7" s="10" t="s">
        <v>4</v>
      </c>
    </row>
    <row r="8" spans="2:5" ht="24.75" customHeight="1">
      <c r="B8" s="11"/>
      <c r="C8" s="9" t="s">
        <v>18</v>
      </c>
      <c r="D8" s="68">
        <v>905.8409999999999</v>
      </c>
      <c r="E8" s="10" t="s">
        <v>5</v>
      </c>
    </row>
    <row r="9" spans="2:5" ht="24.75" customHeight="1">
      <c r="B9" s="8" t="s">
        <v>102</v>
      </c>
      <c r="C9" s="9" t="s">
        <v>19</v>
      </c>
      <c r="D9" s="35">
        <v>2893</v>
      </c>
      <c r="E9" s="10" t="s">
        <v>6</v>
      </c>
    </row>
    <row r="10" spans="2:5" ht="24.75" customHeight="1">
      <c r="B10" s="13"/>
      <c r="C10" s="9" t="s">
        <v>19</v>
      </c>
      <c r="D10" s="35">
        <v>3850</v>
      </c>
      <c r="E10" s="10" t="s">
        <v>59</v>
      </c>
    </row>
    <row r="11" spans="2:5" ht="24.75" customHeight="1">
      <c r="B11" s="11"/>
      <c r="C11" s="9" t="s">
        <v>20</v>
      </c>
      <c r="D11" s="35">
        <v>14388</v>
      </c>
      <c r="E11" s="65" t="s">
        <v>60</v>
      </c>
    </row>
    <row r="12" spans="2:5" ht="24.75" customHeight="1">
      <c r="B12" s="11"/>
      <c r="C12" s="9" t="s">
        <v>45</v>
      </c>
      <c r="D12" s="33">
        <v>153</v>
      </c>
      <c r="E12" s="10" t="s">
        <v>49</v>
      </c>
    </row>
    <row r="13" spans="2:5" ht="24.75" customHeight="1">
      <c r="B13" s="11"/>
      <c r="C13" s="9" t="s">
        <v>45</v>
      </c>
      <c r="D13" s="33">
        <v>114</v>
      </c>
      <c r="E13" s="10" t="s">
        <v>50</v>
      </c>
    </row>
    <row r="14" spans="2:5" ht="24.75" customHeight="1">
      <c r="B14" s="11"/>
      <c r="C14" s="9" t="s">
        <v>21</v>
      </c>
      <c r="D14" s="33">
        <v>230</v>
      </c>
      <c r="E14" s="10" t="s">
        <v>8</v>
      </c>
    </row>
    <row r="15" spans="2:5" ht="24.75" customHeight="1">
      <c r="B15" s="11"/>
      <c r="C15" s="9" t="s">
        <v>17</v>
      </c>
      <c r="D15" s="35">
        <v>1845</v>
      </c>
      <c r="E15" s="10" t="s">
        <v>55</v>
      </c>
    </row>
    <row r="16" spans="2:5" ht="24.75" customHeight="1">
      <c r="B16" s="11"/>
      <c r="C16" s="9" t="s">
        <v>22</v>
      </c>
      <c r="D16" s="35">
        <v>751408306</v>
      </c>
      <c r="E16" s="12" t="s">
        <v>9</v>
      </c>
    </row>
    <row r="17" spans="2:5" ht="24.75" customHeight="1">
      <c r="B17" s="11"/>
      <c r="C17" s="9" t="s">
        <v>23</v>
      </c>
      <c r="D17" s="35">
        <v>273355457101</v>
      </c>
      <c r="E17" s="12" t="s">
        <v>9</v>
      </c>
    </row>
    <row r="18" spans="2:5" ht="24.75" customHeight="1">
      <c r="B18" s="11"/>
      <c r="C18" s="9" t="s">
        <v>23</v>
      </c>
      <c r="D18" s="35">
        <v>269393694652</v>
      </c>
      <c r="E18" s="10" t="s">
        <v>10</v>
      </c>
    </row>
    <row r="19" spans="2:5" ht="24.75" customHeight="1">
      <c r="B19" s="11"/>
      <c r="C19" s="9" t="s">
        <v>46</v>
      </c>
      <c r="D19" s="36">
        <v>0.9855069202165728</v>
      </c>
      <c r="E19" s="10" t="s">
        <v>11</v>
      </c>
    </row>
    <row r="20" spans="2:5" ht="24.75" customHeight="1">
      <c r="B20" s="11"/>
      <c r="C20" s="9" t="s">
        <v>23</v>
      </c>
      <c r="D20" s="35">
        <v>151454602256</v>
      </c>
      <c r="E20" s="10" t="s">
        <v>12</v>
      </c>
    </row>
    <row r="21" spans="2:5" ht="24.75" customHeight="1" thickBot="1">
      <c r="B21" s="104" t="s">
        <v>103</v>
      </c>
      <c r="C21" s="15" t="s">
        <v>24</v>
      </c>
      <c r="D21" s="37">
        <v>15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" sqref="A1:G23"/>
    </sheetView>
  </sheetViews>
  <sheetFormatPr defaultColWidth="9.140625" defaultRowHeight="12.75"/>
  <cols>
    <col min="1" max="1" width="10.281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  <col min="9" max="9" width="16.140625" style="0" customWidth="1"/>
  </cols>
  <sheetData>
    <row r="1" spans="2:7" ht="28.5" customHeight="1">
      <c r="B1" s="110" t="s">
        <v>36</v>
      </c>
      <c r="C1" s="110"/>
      <c r="D1" s="110"/>
      <c r="E1" s="110"/>
      <c r="F1" s="110"/>
      <c r="G1" s="110"/>
    </row>
    <row r="2" spans="2:7" ht="27.75" customHeight="1" thickBot="1">
      <c r="B2" s="109" t="s">
        <v>100</v>
      </c>
      <c r="C2" s="109"/>
      <c r="D2" s="109"/>
      <c r="E2" s="109"/>
      <c r="F2" s="109"/>
      <c r="G2" s="109"/>
    </row>
    <row r="3" spans="2:7" ht="23.25" thickTop="1">
      <c r="B3" s="20" t="s">
        <v>28</v>
      </c>
      <c r="C3" s="21" t="s">
        <v>29</v>
      </c>
      <c r="D3" s="21" t="s">
        <v>30</v>
      </c>
      <c r="E3" s="21" t="s">
        <v>30</v>
      </c>
      <c r="F3" s="21" t="s">
        <v>31</v>
      </c>
      <c r="G3" s="22" t="s">
        <v>32</v>
      </c>
    </row>
    <row r="4" spans="2:7" ht="21" customHeight="1">
      <c r="B4" s="23" t="s">
        <v>33</v>
      </c>
      <c r="C4" s="24" t="s">
        <v>34</v>
      </c>
      <c r="D4" s="24" t="s">
        <v>34</v>
      </c>
      <c r="E4" s="24" t="s">
        <v>0</v>
      </c>
      <c r="F4" s="24" t="s">
        <v>35</v>
      </c>
      <c r="G4" s="25"/>
    </row>
    <row r="5" spans="2:7" ht="26.25" customHeight="1">
      <c r="B5" s="91">
        <v>0.9836556364390625</v>
      </c>
      <c r="C5" s="92">
        <v>160414025168</v>
      </c>
      <c r="D5" s="92">
        <v>163079455071</v>
      </c>
      <c r="E5" s="92">
        <v>401177875</v>
      </c>
      <c r="F5" s="92">
        <v>40051</v>
      </c>
      <c r="G5" s="95" t="s">
        <v>37</v>
      </c>
    </row>
    <row r="6" spans="2:7" ht="24.75" customHeight="1">
      <c r="B6" s="91">
        <v>0.869666203086656</v>
      </c>
      <c r="C6" s="92">
        <v>26332390071</v>
      </c>
      <c r="D6" s="92">
        <v>30278732205</v>
      </c>
      <c r="E6" s="92">
        <v>70904217</v>
      </c>
      <c r="F6" s="92">
        <v>7590</v>
      </c>
      <c r="G6" s="95" t="s">
        <v>57</v>
      </c>
    </row>
    <row r="7" spans="2:7" ht="31.5">
      <c r="B7" s="91">
        <v>1.0285737320862367</v>
      </c>
      <c r="C7" s="92">
        <v>17892290083</v>
      </c>
      <c r="D7" s="92">
        <v>17395243068</v>
      </c>
      <c r="E7" s="92">
        <v>60835312</v>
      </c>
      <c r="F7" s="92">
        <v>5305</v>
      </c>
      <c r="G7" s="95" t="s">
        <v>65</v>
      </c>
    </row>
    <row r="8" spans="2:7" ht="31.5">
      <c r="B8" s="91">
        <v>0.9666469238425567</v>
      </c>
      <c r="C8" s="92">
        <v>38222730727</v>
      </c>
      <c r="D8" s="92">
        <v>39541563506</v>
      </c>
      <c r="E8" s="92">
        <v>159277087</v>
      </c>
      <c r="F8" s="92">
        <v>6936</v>
      </c>
      <c r="G8" s="95" t="s">
        <v>75</v>
      </c>
    </row>
    <row r="9" spans="2:7" ht="27.75" customHeight="1">
      <c r="B9" s="91">
        <v>1.1505518477322632</v>
      </c>
      <c r="C9" s="92">
        <v>26532258603</v>
      </c>
      <c r="D9" s="92">
        <v>23060463251</v>
      </c>
      <c r="E9" s="92">
        <v>59213815</v>
      </c>
      <c r="F9" s="92">
        <v>9818</v>
      </c>
      <c r="G9" s="95" t="s">
        <v>87</v>
      </c>
    </row>
    <row r="10" spans="2:7" ht="24" customHeight="1" thickBot="1">
      <c r="B10" s="93">
        <v>0.9855069202165728</v>
      </c>
      <c r="C10" s="94">
        <v>269393694652</v>
      </c>
      <c r="D10" s="94">
        <v>273355457101</v>
      </c>
      <c r="E10" s="94">
        <v>751408306</v>
      </c>
      <c r="F10" s="94">
        <v>69700</v>
      </c>
      <c r="G10" s="96" t="s">
        <v>48</v>
      </c>
    </row>
    <row r="11" spans="2:7" ht="32.25" customHeight="1" thickBot="1" thickTop="1">
      <c r="B11" s="71"/>
      <c r="C11" s="71"/>
      <c r="D11" s="72"/>
      <c r="E11" s="73" t="s">
        <v>39</v>
      </c>
      <c r="F11" s="71"/>
      <c r="G11" s="71"/>
    </row>
    <row r="12" spans="1:7" ht="26.25" customHeight="1" thickTop="1">
      <c r="A12" s="74" t="s">
        <v>99</v>
      </c>
      <c r="B12" s="99" t="s">
        <v>40</v>
      </c>
      <c r="C12" s="75" t="s">
        <v>41</v>
      </c>
      <c r="D12" s="76" t="s">
        <v>42</v>
      </c>
      <c r="E12" s="75" t="s">
        <v>43</v>
      </c>
      <c r="F12" s="75" t="s">
        <v>44</v>
      </c>
      <c r="G12" s="77" t="s">
        <v>32</v>
      </c>
    </row>
    <row r="13" spans="1:7" ht="12" customHeight="1">
      <c r="A13" s="78"/>
      <c r="B13" s="100"/>
      <c r="C13" s="79"/>
      <c r="D13" s="79"/>
      <c r="E13" s="79"/>
      <c r="F13" s="79"/>
      <c r="G13" s="80"/>
    </row>
    <row r="14" spans="1:7" ht="21.75">
      <c r="A14" s="81">
        <v>526</v>
      </c>
      <c r="B14" s="101">
        <v>4246</v>
      </c>
      <c r="C14" s="82">
        <v>143</v>
      </c>
      <c r="D14" s="82">
        <v>709</v>
      </c>
      <c r="E14" s="82">
        <v>834</v>
      </c>
      <c r="F14" s="82">
        <v>33593</v>
      </c>
      <c r="G14" s="97" t="s">
        <v>38</v>
      </c>
    </row>
    <row r="15" spans="1:7" ht="21.75">
      <c r="A15" s="81">
        <v>70</v>
      </c>
      <c r="B15" s="101">
        <v>332</v>
      </c>
      <c r="C15" s="82">
        <v>17</v>
      </c>
      <c r="D15" s="82">
        <v>194</v>
      </c>
      <c r="E15" s="82">
        <v>175</v>
      </c>
      <c r="F15" s="82">
        <v>6802</v>
      </c>
      <c r="G15" s="97" t="s">
        <v>57</v>
      </c>
    </row>
    <row r="16" spans="1:7" ht="21.75">
      <c r="A16" s="81">
        <v>129</v>
      </c>
      <c r="B16" s="101">
        <v>217</v>
      </c>
      <c r="C16" s="82">
        <v>22</v>
      </c>
      <c r="D16" s="82">
        <v>201</v>
      </c>
      <c r="E16" s="82">
        <v>135</v>
      </c>
      <c r="F16" s="82">
        <v>4601</v>
      </c>
      <c r="G16" s="97" t="s">
        <v>65</v>
      </c>
    </row>
    <row r="17" spans="1:7" ht="21.75">
      <c r="A17" s="81">
        <v>21</v>
      </c>
      <c r="B17" s="101">
        <v>229</v>
      </c>
      <c r="C17" s="82">
        <v>22</v>
      </c>
      <c r="D17" s="82">
        <v>767</v>
      </c>
      <c r="E17" s="82">
        <v>167</v>
      </c>
      <c r="F17" s="82">
        <v>5730</v>
      </c>
      <c r="G17" s="97" t="s">
        <v>76</v>
      </c>
    </row>
    <row r="18" spans="1:7" ht="21.75">
      <c r="A18" s="81">
        <v>3</v>
      </c>
      <c r="B18" s="101">
        <v>424</v>
      </c>
      <c r="C18" s="82">
        <v>68</v>
      </c>
      <c r="D18" s="82">
        <v>617</v>
      </c>
      <c r="E18" s="82">
        <v>173</v>
      </c>
      <c r="F18" s="82">
        <v>8533</v>
      </c>
      <c r="G18" s="97" t="s">
        <v>87</v>
      </c>
    </row>
    <row r="19" spans="1:7" ht="22.5" thickBot="1">
      <c r="A19" s="103">
        <v>749</v>
      </c>
      <c r="B19" s="102">
        <v>5448</v>
      </c>
      <c r="C19" s="84">
        <v>272</v>
      </c>
      <c r="D19" s="84">
        <v>2488</v>
      </c>
      <c r="E19" s="84">
        <v>1484</v>
      </c>
      <c r="F19" s="84">
        <v>59259</v>
      </c>
      <c r="G19" s="98" t="s">
        <v>48</v>
      </c>
    </row>
    <row r="20" spans="2:7" ht="36" customHeight="1" thickBot="1" thickTop="1">
      <c r="B20" s="2"/>
      <c r="C20" s="3"/>
      <c r="D20" s="3"/>
      <c r="E20" s="3"/>
      <c r="F20" s="4"/>
      <c r="G20" s="1"/>
    </row>
    <row r="21" spans="3:6" ht="24" thickBot="1">
      <c r="C21" s="26">
        <v>1</v>
      </c>
      <c r="D21" s="26">
        <v>1</v>
      </c>
      <c r="E21" s="26">
        <v>1</v>
      </c>
      <c r="F21" s="26">
        <v>1</v>
      </c>
    </row>
    <row r="22" ht="24" thickBot="1">
      <c r="F22" s="26">
        <v>1</v>
      </c>
    </row>
  </sheetData>
  <sheetProtection/>
  <mergeCells count="2">
    <mergeCell ref="B1:G1"/>
    <mergeCell ref="B2:G2"/>
  </mergeCells>
  <printOptions/>
  <pageMargins left="1.141732283464567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" sqref="B1:E21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104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88</v>
      </c>
      <c r="C3" s="9" t="s">
        <v>15</v>
      </c>
      <c r="D3" s="68">
        <v>6560</v>
      </c>
      <c r="E3" s="10" t="s">
        <v>2</v>
      </c>
    </row>
    <row r="4" spans="2:5" ht="24.75" customHeight="1">
      <c r="B4" s="11"/>
      <c r="C4" s="9" t="s">
        <v>16</v>
      </c>
      <c r="D4" s="68">
        <v>34</v>
      </c>
      <c r="E4" s="10" t="s">
        <v>3</v>
      </c>
    </row>
    <row r="5" spans="2:5" ht="24.75" customHeight="1">
      <c r="B5" s="17"/>
      <c r="C5" s="18" t="s">
        <v>17</v>
      </c>
      <c r="D5" s="34">
        <v>71717</v>
      </c>
      <c r="E5" s="19" t="s">
        <v>47</v>
      </c>
    </row>
    <row r="6" spans="2:5" ht="24.75" customHeight="1">
      <c r="B6" s="106" t="s">
        <v>105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1850.3358599999997</v>
      </c>
      <c r="E7" s="10" t="s">
        <v>4</v>
      </c>
    </row>
    <row r="8" spans="2:5" ht="24.75" customHeight="1">
      <c r="B8" s="11"/>
      <c r="C8" s="9" t="s">
        <v>18</v>
      </c>
      <c r="D8" s="68">
        <v>914.4129999999998</v>
      </c>
      <c r="E8" s="10" t="s">
        <v>5</v>
      </c>
    </row>
    <row r="9" spans="2:5" ht="24.75" customHeight="1">
      <c r="B9" s="8" t="s">
        <v>106</v>
      </c>
      <c r="C9" s="9" t="s">
        <v>19</v>
      </c>
      <c r="D9" s="35">
        <v>3632</v>
      </c>
      <c r="E9" s="10" t="s">
        <v>6</v>
      </c>
    </row>
    <row r="10" spans="2:5" ht="24.75" customHeight="1">
      <c r="B10" s="13"/>
      <c r="C10" s="9" t="s">
        <v>19</v>
      </c>
      <c r="D10" s="35">
        <v>3850</v>
      </c>
      <c r="E10" s="10" t="s">
        <v>59</v>
      </c>
    </row>
    <row r="11" spans="2:5" ht="24.75" customHeight="1">
      <c r="B11" s="11"/>
      <c r="C11" s="9" t="s">
        <v>20</v>
      </c>
      <c r="D11" s="35">
        <v>14634</v>
      </c>
      <c r="E11" s="65" t="s">
        <v>60</v>
      </c>
    </row>
    <row r="12" spans="2:5" ht="24.75" customHeight="1">
      <c r="B12" s="11"/>
      <c r="C12" s="9" t="s">
        <v>45</v>
      </c>
      <c r="D12" s="33">
        <v>161</v>
      </c>
      <c r="E12" s="10" t="s">
        <v>49</v>
      </c>
    </row>
    <row r="13" spans="2:5" ht="24.75" customHeight="1">
      <c r="B13" s="11"/>
      <c r="C13" s="9" t="s">
        <v>45</v>
      </c>
      <c r="D13" s="33">
        <v>122</v>
      </c>
      <c r="E13" s="10" t="s">
        <v>50</v>
      </c>
    </row>
    <row r="14" spans="2:5" ht="24.75" customHeight="1">
      <c r="B14" s="11"/>
      <c r="C14" s="9" t="s">
        <v>21</v>
      </c>
      <c r="D14" s="33">
        <v>230</v>
      </c>
      <c r="E14" s="10" t="s">
        <v>8</v>
      </c>
    </row>
    <row r="15" spans="2:5" ht="24.75" customHeight="1">
      <c r="B15" s="11"/>
      <c r="C15" s="9" t="s">
        <v>17</v>
      </c>
      <c r="D15" s="35">
        <v>2158</v>
      </c>
      <c r="E15" s="10" t="s">
        <v>55</v>
      </c>
    </row>
    <row r="16" spans="2:5" ht="24.75" customHeight="1">
      <c r="B16" s="11"/>
      <c r="C16" s="9" t="s">
        <v>22</v>
      </c>
      <c r="D16" s="35">
        <v>765676808</v>
      </c>
      <c r="E16" s="12" t="s">
        <v>9</v>
      </c>
    </row>
    <row r="17" spans="2:5" ht="24.75" customHeight="1">
      <c r="B17" s="11"/>
      <c r="C17" s="9" t="s">
        <v>23</v>
      </c>
      <c r="D17" s="35">
        <v>271624604738</v>
      </c>
      <c r="E17" s="12" t="s">
        <v>9</v>
      </c>
    </row>
    <row r="18" spans="2:5" ht="24.75" customHeight="1">
      <c r="B18" s="11"/>
      <c r="C18" s="9" t="s">
        <v>23</v>
      </c>
      <c r="D18" s="35">
        <v>279586798517</v>
      </c>
      <c r="E18" s="10" t="s">
        <v>10</v>
      </c>
    </row>
    <row r="19" spans="2:5" ht="24.75" customHeight="1">
      <c r="B19" s="11"/>
      <c r="C19" s="9" t="s">
        <v>46</v>
      </c>
      <c r="D19" s="36">
        <v>1.029313227300156</v>
      </c>
      <c r="E19" s="10" t="s">
        <v>11</v>
      </c>
    </row>
    <row r="20" spans="2:5" ht="24.75" customHeight="1">
      <c r="B20" s="11"/>
      <c r="C20" s="9" t="s">
        <v>23</v>
      </c>
      <c r="D20" s="35">
        <v>143492408477</v>
      </c>
      <c r="E20" s="10" t="s">
        <v>12</v>
      </c>
    </row>
    <row r="21" spans="2:5" ht="24.75" customHeight="1" thickBot="1">
      <c r="B21" s="104" t="s">
        <v>107</v>
      </c>
      <c r="C21" s="15" t="s">
        <v>24</v>
      </c>
      <c r="D21" s="37">
        <v>15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" sqref="A1:G19"/>
    </sheetView>
  </sheetViews>
  <sheetFormatPr defaultColWidth="9.140625" defaultRowHeight="12.75"/>
  <cols>
    <col min="1" max="1" width="10.281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  <col min="9" max="9" width="16.140625" style="0" customWidth="1"/>
  </cols>
  <sheetData>
    <row r="1" spans="2:7" ht="28.5" customHeight="1">
      <c r="B1" s="110" t="s">
        <v>36</v>
      </c>
      <c r="C1" s="110"/>
      <c r="D1" s="110"/>
      <c r="E1" s="110"/>
      <c r="F1" s="110"/>
      <c r="G1" s="110"/>
    </row>
    <row r="2" spans="2:7" ht="27.75" customHeight="1" thickBot="1">
      <c r="B2" s="109" t="s">
        <v>104</v>
      </c>
      <c r="C2" s="109"/>
      <c r="D2" s="109"/>
      <c r="E2" s="109"/>
      <c r="F2" s="109"/>
      <c r="G2" s="109"/>
    </row>
    <row r="3" spans="2:7" ht="23.25" thickTop="1">
      <c r="B3" s="20" t="s">
        <v>28</v>
      </c>
      <c r="C3" s="21" t="s">
        <v>29</v>
      </c>
      <c r="D3" s="21" t="s">
        <v>30</v>
      </c>
      <c r="E3" s="21" t="s">
        <v>30</v>
      </c>
      <c r="F3" s="21" t="s">
        <v>31</v>
      </c>
      <c r="G3" s="22" t="s">
        <v>32</v>
      </c>
    </row>
    <row r="4" spans="2:7" ht="21" customHeight="1">
      <c r="B4" s="23" t="s">
        <v>33</v>
      </c>
      <c r="C4" s="24" t="s">
        <v>34</v>
      </c>
      <c r="D4" s="24" t="s">
        <v>34</v>
      </c>
      <c r="E4" s="24" t="s">
        <v>0</v>
      </c>
      <c r="F4" s="24" t="s">
        <v>35</v>
      </c>
      <c r="G4" s="25"/>
    </row>
    <row r="5" spans="2:7" ht="26.25" customHeight="1">
      <c r="B5" s="91">
        <v>1.02040250606529</v>
      </c>
      <c r="C5" s="92">
        <v>146153914209</v>
      </c>
      <c r="D5" s="92">
        <v>143231630009</v>
      </c>
      <c r="E5" s="92">
        <v>313909916</v>
      </c>
      <c r="F5" s="92">
        <v>41218</v>
      </c>
      <c r="G5" s="95" t="s">
        <v>37</v>
      </c>
    </row>
    <row r="6" spans="2:7" ht="24.75" customHeight="1">
      <c r="B6" s="91">
        <v>0.9972773139264062</v>
      </c>
      <c r="C6" s="92">
        <v>28933170096</v>
      </c>
      <c r="D6" s="92">
        <v>29012161103</v>
      </c>
      <c r="E6" s="92">
        <v>73351300</v>
      </c>
      <c r="F6" s="92">
        <v>7716</v>
      </c>
      <c r="G6" s="95" t="s">
        <v>57</v>
      </c>
    </row>
    <row r="7" spans="2:7" ht="31.5">
      <c r="B7" s="91">
        <v>1.0561951873035893</v>
      </c>
      <c r="C7" s="92">
        <v>15549290897</v>
      </c>
      <c r="D7" s="92">
        <v>14721986129</v>
      </c>
      <c r="E7" s="92">
        <v>54604940</v>
      </c>
      <c r="F7" s="92">
        <v>5472</v>
      </c>
      <c r="G7" s="95" t="s">
        <v>65</v>
      </c>
    </row>
    <row r="8" spans="2:7" ht="31.5">
      <c r="B8" s="91">
        <v>1.0489898430573656</v>
      </c>
      <c r="C8" s="92">
        <v>37171303110</v>
      </c>
      <c r="D8" s="92">
        <v>35435331768</v>
      </c>
      <c r="E8" s="92">
        <v>157448353</v>
      </c>
      <c r="F8" s="92">
        <v>7061</v>
      </c>
      <c r="G8" s="95" t="s">
        <v>75</v>
      </c>
    </row>
    <row r="9" spans="2:7" ht="27.75" customHeight="1">
      <c r="B9" s="91">
        <v>1.0519187928071991</v>
      </c>
      <c r="C9" s="92">
        <v>51779120205</v>
      </c>
      <c r="D9" s="92">
        <v>49223495729</v>
      </c>
      <c r="E9" s="92">
        <v>166362299</v>
      </c>
      <c r="F9" s="92">
        <v>10250</v>
      </c>
      <c r="G9" s="95" t="s">
        <v>87</v>
      </c>
    </row>
    <row r="10" spans="2:7" ht="24" customHeight="1" thickBot="1">
      <c r="B10" s="93">
        <v>1.029313227300156</v>
      </c>
      <c r="C10" s="94">
        <v>279586798517</v>
      </c>
      <c r="D10" s="94">
        <v>271624604738</v>
      </c>
      <c r="E10" s="94">
        <v>765676808</v>
      </c>
      <c r="F10" s="94">
        <v>71717</v>
      </c>
      <c r="G10" s="96" t="s">
        <v>48</v>
      </c>
    </row>
    <row r="11" spans="2:7" ht="32.25" customHeight="1" thickBot="1" thickTop="1">
      <c r="B11" s="71"/>
      <c r="C11" s="71"/>
      <c r="D11" s="72"/>
      <c r="E11" s="73" t="s">
        <v>39</v>
      </c>
      <c r="F11" s="71"/>
      <c r="G11" s="71"/>
    </row>
    <row r="12" spans="1:7" ht="26.25" customHeight="1" thickTop="1">
      <c r="A12" s="74" t="s">
        <v>99</v>
      </c>
      <c r="B12" s="99" t="s">
        <v>40</v>
      </c>
      <c r="C12" s="75" t="s">
        <v>41</v>
      </c>
      <c r="D12" s="76" t="s">
        <v>42</v>
      </c>
      <c r="E12" s="75" t="s">
        <v>43</v>
      </c>
      <c r="F12" s="75" t="s">
        <v>44</v>
      </c>
      <c r="G12" s="77" t="s">
        <v>32</v>
      </c>
    </row>
    <row r="13" spans="1:7" ht="12" customHeight="1">
      <c r="A13" s="78"/>
      <c r="B13" s="100"/>
      <c r="C13" s="79"/>
      <c r="D13" s="79"/>
      <c r="E13" s="79"/>
      <c r="F13" s="79"/>
      <c r="G13" s="80"/>
    </row>
    <row r="14" spans="1:7" ht="21.75">
      <c r="A14" s="81">
        <v>526</v>
      </c>
      <c r="B14" s="101">
        <v>4341</v>
      </c>
      <c r="C14" s="82">
        <v>146</v>
      </c>
      <c r="D14" s="82">
        <v>715</v>
      </c>
      <c r="E14" s="82">
        <v>877</v>
      </c>
      <c r="F14" s="82">
        <v>34613</v>
      </c>
      <c r="G14" s="97" t="s">
        <v>38</v>
      </c>
    </row>
    <row r="15" spans="1:7" ht="21.75">
      <c r="A15" s="81">
        <v>70</v>
      </c>
      <c r="B15" s="101">
        <v>348</v>
      </c>
      <c r="C15" s="82">
        <v>18</v>
      </c>
      <c r="D15" s="82">
        <v>198</v>
      </c>
      <c r="E15" s="82">
        <v>199</v>
      </c>
      <c r="F15" s="82">
        <v>6883</v>
      </c>
      <c r="G15" s="97" t="s">
        <v>57</v>
      </c>
    </row>
    <row r="16" spans="1:7" ht="21.75">
      <c r="A16" s="81">
        <v>129</v>
      </c>
      <c r="B16" s="101">
        <v>232</v>
      </c>
      <c r="C16" s="82">
        <v>25</v>
      </c>
      <c r="D16" s="82">
        <v>204</v>
      </c>
      <c r="E16" s="82">
        <v>139</v>
      </c>
      <c r="F16" s="82">
        <v>4743</v>
      </c>
      <c r="G16" s="97" t="s">
        <v>65</v>
      </c>
    </row>
    <row r="17" spans="1:7" ht="21.75">
      <c r="A17" s="81">
        <v>21</v>
      </c>
      <c r="B17" s="101">
        <v>245</v>
      </c>
      <c r="C17" s="82">
        <v>23</v>
      </c>
      <c r="D17" s="82">
        <v>772</v>
      </c>
      <c r="E17" s="82">
        <v>191</v>
      </c>
      <c r="F17" s="82">
        <v>5809</v>
      </c>
      <c r="G17" s="97" t="s">
        <v>76</v>
      </c>
    </row>
    <row r="18" spans="1:7" ht="21.75">
      <c r="A18" s="81">
        <v>4</v>
      </c>
      <c r="B18" s="101">
        <v>447</v>
      </c>
      <c r="C18" s="82">
        <v>77</v>
      </c>
      <c r="D18" s="82">
        <v>635</v>
      </c>
      <c r="E18" s="82">
        <v>187</v>
      </c>
      <c r="F18" s="82">
        <v>8900</v>
      </c>
      <c r="G18" s="97" t="s">
        <v>87</v>
      </c>
    </row>
    <row r="19" spans="1:7" ht="22.5" thickBot="1">
      <c r="A19" s="103">
        <v>750</v>
      </c>
      <c r="B19" s="102">
        <v>5613</v>
      </c>
      <c r="C19" s="84">
        <v>289</v>
      </c>
      <c r="D19" s="84">
        <v>2524</v>
      </c>
      <c r="E19" s="84">
        <v>1593</v>
      </c>
      <c r="F19" s="84">
        <v>60948</v>
      </c>
      <c r="G19" s="98" t="s">
        <v>48</v>
      </c>
    </row>
    <row r="20" spans="2:7" ht="36" customHeight="1" thickBot="1" thickTop="1">
      <c r="B20" s="2"/>
      <c r="C20" s="3"/>
      <c r="D20" s="3"/>
      <c r="E20" s="3"/>
      <c r="F20" s="4"/>
      <c r="G20" s="1"/>
    </row>
    <row r="21" spans="3:6" ht="24" thickBot="1">
      <c r="C21" s="26">
        <f>IF(C10='p197'!D18,1," ")</f>
        <v>1</v>
      </c>
      <c r="D21" s="26">
        <f>IF(D10='p197'!D17,1," ")</f>
        <v>1</v>
      </c>
      <c r="E21" s="26">
        <f>IF(E10='p197'!D16,1," ")</f>
        <v>1</v>
      </c>
      <c r="F21" s="26">
        <f>IF(F10='p197'!D5,1," ")</f>
        <v>1</v>
      </c>
    </row>
    <row r="22" ht="24" thickBot="1">
      <c r="F22" s="26">
        <f>IF(SUM(A19:F19)=F10,1," ")</f>
        <v>1</v>
      </c>
    </row>
  </sheetData>
  <sheetProtection/>
  <mergeCells count="2">
    <mergeCell ref="B1:G1"/>
    <mergeCell ref="B2:G2"/>
  </mergeCells>
  <printOptions/>
  <pageMargins left="1.141732283464567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111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88</v>
      </c>
      <c r="C3" s="9" t="s">
        <v>15</v>
      </c>
      <c r="D3" s="68">
        <v>6560</v>
      </c>
      <c r="E3" s="10" t="s">
        <v>2</v>
      </c>
    </row>
    <row r="4" spans="2:5" ht="24.75" customHeight="1">
      <c r="B4" s="11"/>
      <c r="C4" s="9" t="s">
        <v>16</v>
      </c>
      <c r="D4" s="68">
        <v>34</v>
      </c>
      <c r="E4" s="10" t="s">
        <v>3</v>
      </c>
    </row>
    <row r="5" spans="2:5" ht="24.75" customHeight="1">
      <c r="B5" s="17"/>
      <c r="C5" s="18" t="s">
        <v>17</v>
      </c>
      <c r="D5" s="34">
        <v>73293</v>
      </c>
      <c r="E5" s="19" t="s">
        <v>47</v>
      </c>
    </row>
    <row r="6" spans="2:5" ht="24.75" customHeight="1">
      <c r="B6" s="106" t="s">
        <v>108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1869.0878599999996</v>
      </c>
      <c r="E7" s="10" t="s">
        <v>4</v>
      </c>
    </row>
    <row r="8" spans="2:5" ht="24.75" customHeight="1">
      <c r="B8" s="11"/>
      <c r="C8" s="9" t="s">
        <v>18</v>
      </c>
      <c r="D8" s="68">
        <v>921.2959999999998</v>
      </c>
      <c r="E8" s="10" t="s">
        <v>5</v>
      </c>
    </row>
    <row r="9" spans="2:5" ht="24.75" customHeight="1">
      <c r="B9" s="8" t="s">
        <v>109</v>
      </c>
      <c r="C9" s="9" t="s">
        <v>19</v>
      </c>
      <c r="D9" s="35">
        <v>3739</v>
      </c>
      <c r="E9" s="10" t="s">
        <v>6</v>
      </c>
    </row>
    <row r="10" spans="2:5" ht="24.75" customHeight="1">
      <c r="B10" s="13"/>
      <c r="C10" s="9" t="s">
        <v>19</v>
      </c>
      <c r="D10" s="35">
        <v>3850</v>
      </c>
      <c r="E10" s="10" t="s">
        <v>59</v>
      </c>
    </row>
    <row r="11" spans="2:5" ht="24.75" customHeight="1">
      <c r="B11" s="11"/>
      <c r="C11" s="9" t="s">
        <v>20</v>
      </c>
      <c r="D11" s="35">
        <v>15504</v>
      </c>
      <c r="E11" s="65" t="s">
        <v>60</v>
      </c>
    </row>
    <row r="12" spans="2:5" ht="24.75" customHeight="1">
      <c r="B12" s="11"/>
      <c r="C12" s="9" t="s">
        <v>45</v>
      </c>
      <c r="D12" s="33">
        <v>172</v>
      </c>
      <c r="E12" s="10" t="s">
        <v>49</v>
      </c>
    </row>
    <row r="13" spans="2:5" ht="24.75" customHeight="1">
      <c r="B13" s="11"/>
      <c r="C13" s="9" t="s">
        <v>45</v>
      </c>
      <c r="D13" s="33">
        <v>146</v>
      </c>
      <c r="E13" s="10" t="s">
        <v>50</v>
      </c>
    </row>
    <row r="14" spans="2:5" ht="24.75" customHeight="1">
      <c r="B14" s="11"/>
      <c r="C14" s="9" t="s">
        <v>21</v>
      </c>
      <c r="D14" s="33">
        <v>231</v>
      </c>
      <c r="E14" s="10" t="s">
        <v>8</v>
      </c>
    </row>
    <row r="15" spans="2:5" ht="24.75" customHeight="1">
      <c r="B15" s="11"/>
      <c r="C15" s="9" t="s">
        <v>17</v>
      </c>
      <c r="D15" s="35">
        <v>1830</v>
      </c>
      <c r="E15" s="10" t="s">
        <v>55</v>
      </c>
    </row>
    <row r="16" spans="2:5" ht="24.75" customHeight="1">
      <c r="B16" s="11"/>
      <c r="C16" s="9" t="s">
        <v>22</v>
      </c>
      <c r="D16" s="35">
        <v>728764591</v>
      </c>
      <c r="E16" s="12" t="s">
        <v>9</v>
      </c>
    </row>
    <row r="17" spans="2:5" ht="24.75" customHeight="1">
      <c r="B17" s="11"/>
      <c r="C17" s="9" t="s">
        <v>23</v>
      </c>
      <c r="D17" s="35">
        <v>300363061638</v>
      </c>
      <c r="E17" s="12" t="s">
        <v>9</v>
      </c>
    </row>
    <row r="18" spans="2:5" ht="24.75" customHeight="1">
      <c r="B18" s="11"/>
      <c r="C18" s="9" t="s">
        <v>23</v>
      </c>
      <c r="D18" s="35">
        <v>310263441313</v>
      </c>
      <c r="E18" s="10" t="s">
        <v>10</v>
      </c>
    </row>
    <row r="19" spans="2:5" ht="24.75" customHeight="1">
      <c r="B19" s="11"/>
      <c r="C19" s="9" t="s">
        <v>46</v>
      </c>
      <c r="D19" s="36">
        <v>1.0329613755466776</v>
      </c>
      <c r="E19" s="10" t="s">
        <v>11</v>
      </c>
    </row>
    <row r="20" spans="2:5" ht="24.75" customHeight="1">
      <c r="B20" s="11"/>
      <c r="C20" s="9" t="s">
        <v>23</v>
      </c>
      <c r="D20" s="35">
        <v>133592028802</v>
      </c>
      <c r="E20" s="10" t="s">
        <v>12</v>
      </c>
    </row>
    <row r="21" spans="2:5" ht="24.75" customHeight="1" thickBot="1">
      <c r="B21" s="104" t="s">
        <v>110</v>
      </c>
      <c r="C21" s="15" t="s">
        <v>24</v>
      </c>
      <c r="D21" s="37">
        <v>17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10.281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  <col min="9" max="9" width="16.140625" style="0" customWidth="1"/>
  </cols>
  <sheetData>
    <row r="1" spans="2:7" ht="35.25" customHeight="1">
      <c r="B1" s="110" t="s">
        <v>36</v>
      </c>
      <c r="C1" s="110"/>
      <c r="D1" s="110"/>
      <c r="E1" s="110"/>
      <c r="F1" s="110"/>
      <c r="G1" s="110"/>
    </row>
    <row r="2" spans="2:7" ht="27.75" customHeight="1" thickBot="1">
      <c r="B2" s="109" t="str">
        <f>'p198'!B1</f>
        <v>تا پایان   سال 1398</v>
      </c>
      <c r="C2" s="109"/>
      <c r="D2" s="109"/>
      <c r="E2" s="109"/>
      <c r="F2" s="109"/>
      <c r="G2" s="109"/>
    </row>
    <row r="3" spans="2:7" ht="23.25" thickTop="1">
      <c r="B3" s="20" t="s">
        <v>28</v>
      </c>
      <c r="C3" s="21" t="s">
        <v>29</v>
      </c>
      <c r="D3" s="21" t="s">
        <v>30</v>
      </c>
      <c r="E3" s="21" t="s">
        <v>30</v>
      </c>
      <c r="F3" s="21" t="s">
        <v>31</v>
      </c>
      <c r="G3" s="22" t="s">
        <v>32</v>
      </c>
    </row>
    <row r="4" spans="2:7" ht="21" customHeight="1">
      <c r="B4" s="23" t="s">
        <v>33</v>
      </c>
      <c r="C4" s="24" t="s">
        <v>34</v>
      </c>
      <c r="D4" s="24" t="s">
        <v>34</v>
      </c>
      <c r="E4" s="24" t="s">
        <v>0</v>
      </c>
      <c r="F4" s="24" t="s">
        <v>35</v>
      </c>
      <c r="G4" s="25"/>
    </row>
    <row r="5" spans="2:7" ht="26.25" customHeight="1">
      <c r="B5" s="91">
        <v>1.0276187352259827</v>
      </c>
      <c r="C5" s="92">
        <v>169208887695</v>
      </c>
      <c r="D5" s="92">
        <v>164661154857</v>
      </c>
      <c r="E5" s="92">
        <v>308382525</v>
      </c>
      <c r="F5" s="92">
        <v>42118</v>
      </c>
      <c r="G5" s="95" t="s">
        <v>37</v>
      </c>
    </row>
    <row r="6" spans="2:7" ht="24.75" customHeight="1">
      <c r="B6" s="91">
        <v>1.0163962394809885</v>
      </c>
      <c r="C6" s="92">
        <v>29280312680</v>
      </c>
      <c r="D6" s="92">
        <v>28807970300</v>
      </c>
      <c r="E6" s="92">
        <v>67764315</v>
      </c>
      <c r="F6" s="92">
        <v>7858</v>
      </c>
      <c r="G6" s="95" t="s">
        <v>57</v>
      </c>
    </row>
    <row r="7" spans="2:7" ht="31.5">
      <c r="B7" s="91">
        <v>1.0357671729643947</v>
      </c>
      <c r="C7" s="92">
        <v>16630802832</v>
      </c>
      <c r="D7" s="92">
        <v>16056506970</v>
      </c>
      <c r="E7" s="92">
        <v>48143931</v>
      </c>
      <c r="F7" s="92">
        <v>5612</v>
      </c>
      <c r="G7" s="95" t="s">
        <v>65</v>
      </c>
    </row>
    <row r="8" spans="2:7" ht="31.5">
      <c r="B8" s="91">
        <v>1.088092176535853</v>
      </c>
      <c r="C8" s="92">
        <v>36132230325</v>
      </c>
      <c r="D8" s="92">
        <v>33206957190</v>
      </c>
      <c r="E8" s="92">
        <v>141142047</v>
      </c>
      <c r="F8" s="92">
        <v>7168</v>
      </c>
      <c r="G8" s="95" t="s">
        <v>75</v>
      </c>
    </row>
    <row r="9" spans="2:7" ht="27.75" customHeight="1">
      <c r="B9" s="91">
        <v>1.0239584269292354</v>
      </c>
      <c r="C9" s="92">
        <v>59011207781</v>
      </c>
      <c r="D9" s="92">
        <v>57630472321</v>
      </c>
      <c r="E9" s="92">
        <v>163331773</v>
      </c>
      <c r="F9" s="92">
        <v>10537</v>
      </c>
      <c r="G9" s="95" t="s">
        <v>87</v>
      </c>
    </row>
    <row r="10" spans="2:7" ht="24" customHeight="1" thickBot="1">
      <c r="B10" s="93">
        <v>1.0329613755466776</v>
      </c>
      <c r="C10" s="94">
        <v>310263441313</v>
      </c>
      <c r="D10" s="94">
        <v>300363061638</v>
      </c>
      <c r="E10" s="94">
        <v>728764591</v>
      </c>
      <c r="F10" s="94">
        <v>73293</v>
      </c>
      <c r="G10" s="96" t="s">
        <v>48</v>
      </c>
    </row>
    <row r="11" spans="2:7" ht="32.25" customHeight="1" thickBot="1" thickTop="1">
      <c r="B11" s="71"/>
      <c r="C11" s="71"/>
      <c r="D11" s="72"/>
      <c r="E11" s="73" t="s">
        <v>39</v>
      </c>
      <c r="F11" s="71"/>
      <c r="G11" s="71"/>
    </row>
    <row r="12" spans="1:7" ht="26.25" customHeight="1" thickTop="1">
      <c r="A12" s="74" t="s">
        <v>99</v>
      </c>
      <c r="B12" s="99" t="s">
        <v>40</v>
      </c>
      <c r="C12" s="75" t="s">
        <v>41</v>
      </c>
      <c r="D12" s="76" t="s">
        <v>42</v>
      </c>
      <c r="E12" s="75" t="s">
        <v>43</v>
      </c>
      <c r="F12" s="75" t="s">
        <v>44</v>
      </c>
      <c r="G12" s="77" t="s">
        <v>32</v>
      </c>
    </row>
    <row r="13" spans="1:7" ht="12" customHeight="1">
      <c r="A13" s="78"/>
      <c r="B13" s="100"/>
      <c r="C13" s="79"/>
      <c r="D13" s="79"/>
      <c r="E13" s="79"/>
      <c r="F13" s="79"/>
      <c r="G13" s="80"/>
    </row>
    <row r="14" spans="1:7" ht="21.75">
      <c r="A14" s="81">
        <v>526</v>
      </c>
      <c r="B14" s="101">
        <v>4463</v>
      </c>
      <c r="C14" s="82">
        <v>149</v>
      </c>
      <c r="D14" s="82">
        <v>719</v>
      </c>
      <c r="E14" s="82">
        <v>899</v>
      </c>
      <c r="F14" s="82">
        <v>35362</v>
      </c>
      <c r="G14" s="97" t="s">
        <v>38</v>
      </c>
    </row>
    <row r="15" spans="1:7" ht="21.75">
      <c r="A15" s="81">
        <v>70</v>
      </c>
      <c r="B15" s="101">
        <v>360</v>
      </c>
      <c r="C15" s="82">
        <v>19</v>
      </c>
      <c r="D15" s="82">
        <v>201</v>
      </c>
      <c r="E15" s="82">
        <v>201</v>
      </c>
      <c r="F15" s="82">
        <v>7007</v>
      </c>
      <c r="G15" s="97" t="s">
        <v>57</v>
      </c>
    </row>
    <row r="16" spans="1:7" ht="21.75">
      <c r="A16" s="81">
        <v>129</v>
      </c>
      <c r="B16" s="101">
        <v>245</v>
      </c>
      <c r="C16" s="82">
        <v>26</v>
      </c>
      <c r="D16" s="82">
        <v>208</v>
      </c>
      <c r="E16" s="82">
        <v>145</v>
      </c>
      <c r="F16" s="82">
        <v>4859</v>
      </c>
      <c r="G16" s="97" t="s">
        <v>65</v>
      </c>
    </row>
    <row r="17" spans="1:7" ht="21.75">
      <c r="A17" s="81">
        <v>24</v>
      </c>
      <c r="B17" s="101">
        <v>253</v>
      </c>
      <c r="C17" s="82">
        <v>26</v>
      </c>
      <c r="D17" s="82">
        <v>779</v>
      </c>
      <c r="E17" s="82">
        <v>198</v>
      </c>
      <c r="F17" s="82">
        <v>5888</v>
      </c>
      <c r="G17" s="97" t="s">
        <v>76</v>
      </c>
    </row>
    <row r="18" spans="1:7" ht="21.75">
      <c r="A18" s="81">
        <v>4</v>
      </c>
      <c r="B18" s="101">
        <v>458</v>
      </c>
      <c r="C18" s="82">
        <v>81</v>
      </c>
      <c r="D18" s="82">
        <v>646</v>
      </c>
      <c r="E18" s="82">
        <v>188</v>
      </c>
      <c r="F18" s="82">
        <v>9160</v>
      </c>
      <c r="G18" s="97" t="s">
        <v>87</v>
      </c>
    </row>
    <row r="19" spans="1:7" ht="22.5" thickBot="1">
      <c r="A19" s="103">
        <v>753</v>
      </c>
      <c r="B19" s="102">
        <v>5779</v>
      </c>
      <c r="C19" s="84">
        <v>301</v>
      </c>
      <c r="D19" s="84">
        <v>2553</v>
      </c>
      <c r="E19" s="84">
        <v>1631</v>
      </c>
      <c r="F19" s="84">
        <v>62276</v>
      </c>
      <c r="G19" s="98" t="s">
        <v>48</v>
      </c>
    </row>
    <row r="20" spans="2:7" ht="36" customHeight="1" thickBot="1" thickTop="1">
      <c r="B20" s="2"/>
      <c r="C20" s="3"/>
      <c r="D20" s="3"/>
      <c r="E20" s="3"/>
      <c r="F20" s="4"/>
      <c r="G20" s="1"/>
    </row>
    <row r="21" spans="3:6" ht="24" thickBot="1">
      <c r="C21" s="26">
        <f>IF(C10='p198'!D18,1," ")</f>
        <v>1</v>
      </c>
      <c r="D21" s="26">
        <f>IF(D10='p198'!D17,1," ")</f>
        <v>1</v>
      </c>
      <c r="E21" s="26">
        <f>IF(E10='p198'!D16,1," ")</f>
        <v>1</v>
      </c>
      <c r="F21" s="26">
        <f>IF(F10='p198'!D5,1," ")</f>
        <v>1</v>
      </c>
    </row>
    <row r="22" ht="24" thickBot="1">
      <c r="F22" s="26">
        <f>IF(SUM(A19:F19)=F10,1," ")</f>
        <v>1</v>
      </c>
    </row>
  </sheetData>
  <sheetProtection/>
  <mergeCells count="2">
    <mergeCell ref="B1:G1"/>
    <mergeCell ref="B2:G2"/>
  </mergeCells>
  <printOptions/>
  <pageMargins left="1.141732283464567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112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88</v>
      </c>
      <c r="C3" s="9" t="s">
        <v>15</v>
      </c>
      <c r="D3" s="68">
        <v>6560</v>
      </c>
      <c r="E3" s="10" t="s">
        <v>2</v>
      </c>
    </row>
    <row r="4" spans="2:5" ht="24.75" customHeight="1">
      <c r="B4" s="11"/>
      <c r="C4" s="9" t="s">
        <v>16</v>
      </c>
      <c r="D4" s="68">
        <v>34</v>
      </c>
      <c r="E4" s="10" t="s">
        <v>3</v>
      </c>
    </row>
    <row r="5" spans="2:5" ht="24.75" customHeight="1">
      <c r="B5" s="17"/>
      <c r="C5" s="18" t="s">
        <v>17</v>
      </c>
      <c r="D5" s="34">
        <v>75116</v>
      </c>
      <c r="E5" s="19" t="s">
        <v>47</v>
      </c>
    </row>
    <row r="6" spans="2:5" ht="24.75" customHeight="1">
      <c r="B6" s="106" t="s">
        <v>113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1889.11</v>
      </c>
      <c r="E7" s="10" t="s">
        <v>4</v>
      </c>
    </row>
    <row r="8" spans="2:5" ht="24.75" customHeight="1">
      <c r="B8" s="11"/>
      <c r="C8" s="9" t="s">
        <v>18</v>
      </c>
      <c r="D8" s="68">
        <v>927</v>
      </c>
      <c r="E8" s="10" t="s">
        <v>5</v>
      </c>
    </row>
    <row r="9" spans="2:5" ht="24.75" customHeight="1">
      <c r="B9" s="8" t="s">
        <v>114</v>
      </c>
      <c r="C9" s="9" t="s">
        <v>19</v>
      </c>
      <c r="D9" s="35">
        <v>3933</v>
      </c>
      <c r="E9" s="10" t="s">
        <v>6</v>
      </c>
    </row>
    <row r="10" spans="2:5" ht="24.75" customHeight="1">
      <c r="B10" s="13"/>
      <c r="C10" s="9" t="s">
        <v>19</v>
      </c>
      <c r="D10" s="35">
        <v>3850</v>
      </c>
      <c r="E10" s="10" t="s">
        <v>59</v>
      </c>
    </row>
    <row r="11" spans="2:5" ht="24.75" customHeight="1">
      <c r="B11" s="11"/>
      <c r="C11" s="9" t="s">
        <v>20</v>
      </c>
      <c r="D11" s="35">
        <v>15826</v>
      </c>
      <c r="E11" s="65" t="s">
        <v>60</v>
      </c>
    </row>
    <row r="12" spans="2:5" ht="24.75" customHeight="1">
      <c r="B12" s="11"/>
      <c r="C12" s="9" t="s">
        <v>45</v>
      </c>
      <c r="D12" s="33">
        <v>173</v>
      </c>
      <c r="E12" s="10" t="s">
        <v>49</v>
      </c>
    </row>
    <row r="13" spans="2:5" ht="24.75" customHeight="1">
      <c r="B13" s="11"/>
      <c r="C13" s="9" t="s">
        <v>45</v>
      </c>
      <c r="D13" s="33">
        <v>164</v>
      </c>
      <c r="E13" s="10" t="s">
        <v>50</v>
      </c>
    </row>
    <row r="14" spans="2:5" ht="24.75" customHeight="1">
      <c r="B14" s="11"/>
      <c r="C14" s="9" t="s">
        <v>21</v>
      </c>
      <c r="D14" s="33">
        <v>232</v>
      </c>
      <c r="E14" s="10" t="s">
        <v>8</v>
      </c>
    </row>
    <row r="15" spans="2:5" ht="24.75" customHeight="1">
      <c r="B15" s="11"/>
      <c r="C15" s="9" t="s">
        <v>17</v>
      </c>
      <c r="D15" s="35">
        <v>5054</v>
      </c>
      <c r="E15" s="10" t="s">
        <v>55</v>
      </c>
    </row>
    <row r="16" spans="2:5" ht="24.75" customHeight="1">
      <c r="B16" s="11"/>
      <c r="C16" s="9" t="s">
        <v>22</v>
      </c>
      <c r="D16" s="35">
        <v>819614688</v>
      </c>
      <c r="E16" s="12" t="s">
        <v>9</v>
      </c>
    </row>
    <row r="17" spans="2:5" ht="24.75" customHeight="1">
      <c r="B17" s="11"/>
      <c r="C17" s="9" t="s">
        <v>23</v>
      </c>
      <c r="D17" s="35">
        <v>357535359640</v>
      </c>
      <c r="E17" s="12" t="s">
        <v>9</v>
      </c>
    </row>
    <row r="18" spans="2:5" ht="24.75" customHeight="1">
      <c r="B18" s="11"/>
      <c r="C18" s="9" t="s">
        <v>23</v>
      </c>
      <c r="D18" s="35">
        <v>324651071684</v>
      </c>
      <c r="E18" s="10" t="s">
        <v>10</v>
      </c>
    </row>
    <row r="19" spans="2:5" ht="24.75" customHeight="1">
      <c r="B19" s="11"/>
      <c r="C19" s="9" t="s">
        <v>46</v>
      </c>
      <c r="D19" s="36">
        <v>0.9080250748090735</v>
      </c>
      <c r="E19" s="10" t="s">
        <v>11</v>
      </c>
    </row>
    <row r="20" spans="2:5" ht="24.75" customHeight="1">
      <c r="B20" s="11"/>
      <c r="C20" s="9" t="s">
        <v>23</v>
      </c>
      <c r="D20" s="35">
        <v>166476316758</v>
      </c>
      <c r="E20" s="10" t="s">
        <v>12</v>
      </c>
    </row>
    <row r="21" spans="2:5" ht="24.75" customHeight="1" thickBot="1">
      <c r="B21" s="104" t="s">
        <v>115</v>
      </c>
      <c r="C21" s="15" t="s">
        <v>24</v>
      </c>
      <c r="D21" s="37">
        <v>16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0.28125" style="0" bestFit="1" customWidth="1"/>
    <col min="2" max="2" width="15.28125" style="0" customWidth="1"/>
    <col min="3" max="3" width="21.00390625" style="0" customWidth="1"/>
    <col min="4" max="4" width="21.28125" style="0" customWidth="1"/>
    <col min="5" max="5" width="20.8515625" style="0" customWidth="1"/>
    <col min="6" max="6" width="18.421875" style="0" customWidth="1"/>
    <col min="7" max="7" width="20.140625" style="0" customWidth="1"/>
    <col min="9" max="9" width="16.140625" style="0" customWidth="1"/>
  </cols>
  <sheetData>
    <row r="1" spans="2:7" ht="35.25" customHeight="1">
      <c r="B1" s="110" t="s">
        <v>36</v>
      </c>
      <c r="C1" s="110"/>
      <c r="D1" s="110"/>
      <c r="E1" s="110"/>
      <c r="F1" s="110"/>
      <c r="G1" s="110"/>
    </row>
    <row r="2" spans="2:7" ht="27.75" customHeight="1" thickBot="1">
      <c r="B2" s="109" t="s">
        <v>112</v>
      </c>
      <c r="C2" s="109"/>
      <c r="D2" s="109"/>
      <c r="E2" s="109"/>
      <c r="F2" s="109"/>
      <c r="G2" s="109"/>
    </row>
    <row r="3" spans="2:7" ht="23.25" thickTop="1">
      <c r="B3" s="20" t="s">
        <v>28</v>
      </c>
      <c r="C3" s="21" t="s">
        <v>29</v>
      </c>
      <c r="D3" s="21" t="s">
        <v>30</v>
      </c>
      <c r="E3" s="21" t="s">
        <v>30</v>
      </c>
      <c r="F3" s="21" t="s">
        <v>31</v>
      </c>
      <c r="G3" s="22" t="s">
        <v>32</v>
      </c>
    </row>
    <row r="4" spans="2:7" ht="16.5" customHeight="1">
      <c r="B4" s="23" t="s">
        <v>33</v>
      </c>
      <c r="C4" s="24" t="s">
        <v>34</v>
      </c>
      <c r="D4" s="24" t="s">
        <v>34</v>
      </c>
      <c r="E4" s="24" t="s">
        <v>0</v>
      </c>
      <c r="F4" s="24" t="s">
        <v>35</v>
      </c>
      <c r="G4" s="25"/>
    </row>
    <row r="5" spans="2:7" ht="26.25" customHeight="1">
      <c r="B5" s="91">
        <v>0.8990758154026676</v>
      </c>
      <c r="C5" s="92">
        <v>166720638159</v>
      </c>
      <c r="D5" s="92">
        <v>185435572065</v>
      </c>
      <c r="E5" s="92">
        <v>332996406</v>
      </c>
      <c r="F5" s="92">
        <v>43132</v>
      </c>
      <c r="G5" s="95" t="s">
        <v>37</v>
      </c>
    </row>
    <row r="6" spans="2:7" ht="24.75" customHeight="1">
      <c r="B6" s="91">
        <v>0.8623322635895309</v>
      </c>
      <c r="C6" s="92">
        <v>31915823040</v>
      </c>
      <c r="D6" s="92">
        <v>37011050598</v>
      </c>
      <c r="E6" s="92">
        <v>83396940</v>
      </c>
      <c r="F6" s="92">
        <v>8115</v>
      </c>
      <c r="G6" s="95" t="s">
        <v>57</v>
      </c>
    </row>
    <row r="7" spans="2:7" ht="31.5">
      <c r="B7" s="91">
        <v>0.9101157544689407</v>
      </c>
      <c r="C7" s="92">
        <v>19023510678</v>
      </c>
      <c r="D7" s="92">
        <v>20902297960</v>
      </c>
      <c r="E7" s="92">
        <v>56486921</v>
      </c>
      <c r="F7" s="92">
        <v>5755</v>
      </c>
      <c r="G7" s="95" t="s">
        <v>65</v>
      </c>
    </row>
    <row r="8" spans="2:7" ht="31.5">
      <c r="B8" s="91">
        <v>0.9112898527749691</v>
      </c>
      <c r="C8" s="92">
        <v>40829485078</v>
      </c>
      <c r="D8" s="92">
        <v>44804059821</v>
      </c>
      <c r="E8" s="92">
        <v>158234572</v>
      </c>
      <c r="F8" s="92">
        <v>7291</v>
      </c>
      <c r="G8" s="95" t="s">
        <v>75</v>
      </c>
    </row>
    <row r="9" spans="2:7" ht="27.75" customHeight="1">
      <c r="B9" s="91">
        <v>0.9535795038405704</v>
      </c>
      <c r="C9" s="92">
        <v>66161614729</v>
      </c>
      <c r="D9" s="92">
        <v>69382379196</v>
      </c>
      <c r="E9" s="92">
        <v>188499849</v>
      </c>
      <c r="F9" s="92">
        <v>10823</v>
      </c>
      <c r="G9" s="95" t="s">
        <v>87</v>
      </c>
    </row>
    <row r="10" spans="2:7" ht="24" customHeight="1" thickBot="1">
      <c r="B10" s="93">
        <v>0.9080250748090735</v>
      </c>
      <c r="C10" s="94">
        <v>324651071684</v>
      </c>
      <c r="D10" s="94">
        <v>357535359640</v>
      </c>
      <c r="E10" s="94">
        <v>819614688</v>
      </c>
      <c r="F10" s="94">
        <v>75116</v>
      </c>
      <c r="G10" s="96" t="s">
        <v>48</v>
      </c>
    </row>
    <row r="11" spans="2:7" ht="32.25" customHeight="1" thickBot="1" thickTop="1">
      <c r="B11" s="71"/>
      <c r="C11" s="71"/>
      <c r="D11" s="72"/>
      <c r="E11" s="73" t="s">
        <v>39</v>
      </c>
      <c r="F11" s="71"/>
      <c r="G11" s="71"/>
    </row>
    <row r="12" spans="1:7" ht="26.25" customHeight="1" thickTop="1">
      <c r="A12" s="74" t="s">
        <v>99</v>
      </c>
      <c r="B12" s="99" t="s">
        <v>40</v>
      </c>
      <c r="C12" s="75" t="s">
        <v>41</v>
      </c>
      <c r="D12" s="76" t="s">
        <v>42</v>
      </c>
      <c r="E12" s="75" t="s">
        <v>43</v>
      </c>
      <c r="F12" s="75" t="s">
        <v>44</v>
      </c>
      <c r="G12" s="77" t="s">
        <v>32</v>
      </c>
    </row>
    <row r="13" spans="1:7" ht="12" customHeight="1">
      <c r="A13" s="78"/>
      <c r="B13" s="100"/>
      <c r="C13" s="79"/>
      <c r="D13" s="79"/>
      <c r="E13" s="79"/>
      <c r="F13" s="79"/>
      <c r="G13" s="80"/>
    </row>
    <row r="14" spans="1:7" ht="21.75">
      <c r="A14" s="81">
        <v>526</v>
      </c>
      <c r="B14" s="101">
        <v>4624</v>
      </c>
      <c r="C14" s="82">
        <v>153</v>
      </c>
      <c r="D14" s="82">
        <v>732</v>
      </c>
      <c r="E14" s="82">
        <v>917</v>
      </c>
      <c r="F14" s="82">
        <v>36180</v>
      </c>
      <c r="G14" s="97" t="s">
        <v>38</v>
      </c>
    </row>
    <row r="15" spans="1:7" ht="21.75">
      <c r="A15" s="81">
        <v>70</v>
      </c>
      <c r="B15" s="101">
        <v>385</v>
      </c>
      <c r="C15" s="82">
        <v>18</v>
      </c>
      <c r="D15" s="82">
        <v>210</v>
      </c>
      <c r="E15" s="82">
        <v>201</v>
      </c>
      <c r="F15" s="82">
        <v>7231</v>
      </c>
      <c r="G15" s="97" t="s">
        <v>57</v>
      </c>
    </row>
    <row r="16" spans="1:7" ht="21.75">
      <c r="A16" s="81">
        <v>129</v>
      </c>
      <c r="B16" s="101">
        <v>255</v>
      </c>
      <c r="C16" s="82">
        <v>30</v>
      </c>
      <c r="D16" s="82">
        <v>215</v>
      </c>
      <c r="E16" s="82">
        <v>146</v>
      </c>
      <c r="F16" s="82">
        <v>4980</v>
      </c>
      <c r="G16" s="97" t="s">
        <v>65</v>
      </c>
    </row>
    <row r="17" spans="1:7" ht="21.75">
      <c r="A17" s="81">
        <v>24</v>
      </c>
      <c r="B17" s="101">
        <v>277</v>
      </c>
      <c r="C17" s="82">
        <v>27</v>
      </c>
      <c r="D17" s="82">
        <v>784</v>
      </c>
      <c r="E17" s="82">
        <v>199</v>
      </c>
      <c r="F17" s="82">
        <v>5980</v>
      </c>
      <c r="G17" s="97" t="s">
        <v>76</v>
      </c>
    </row>
    <row r="18" spans="1:7" ht="21.75">
      <c r="A18" s="81">
        <v>4</v>
      </c>
      <c r="B18" s="101">
        <v>479</v>
      </c>
      <c r="C18" s="82">
        <v>84</v>
      </c>
      <c r="D18" s="82">
        <v>657</v>
      </c>
      <c r="E18" s="82">
        <v>190</v>
      </c>
      <c r="F18" s="82">
        <v>9409</v>
      </c>
      <c r="G18" s="97" t="s">
        <v>87</v>
      </c>
    </row>
    <row r="19" spans="1:7" ht="22.5" thickBot="1">
      <c r="A19" s="103">
        <v>753</v>
      </c>
      <c r="B19" s="102">
        <v>6020</v>
      </c>
      <c r="C19" s="84">
        <v>312</v>
      </c>
      <c r="D19" s="84">
        <v>2598</v>
      </c>
      <c r="E19" s="84">
        <v>1653</v>
      </c>
      <c r="F19" s="84">
        <v>63780</v>
      </c>
      <c r="G19" s="98" t="s">
        <v>48</v>
      </c>
    </row>
    <row r="20" spans="2:7" ht="36" customHeight="1" thickBot="1" thickTop="1">
      <c r="B20" s="2"/>
      <c r="C20" s="3"/>
      <c r="D20" s="3"/>
      <c r="E20" s="3"/>
      <c r="F20" s="4"/>
      <c r="G20" s="1"/>
    </row>
    <row r="21" spans="3:6" ht="24" thickBot="1">
      <c r="C21" s="26">
        <f>IF(C10='p199'!D18,1," ")</f>
        <v>1</v>
      </c>
      <c r="D21" s="26">
        <f>IF(D10='p199'!D17,1," ")</f>
        <v>1</v>
      </c>
      <c r="E21" s="26">
        <f>IF(E10='p199'!D16,1," ")</f>
        <v>1</v>
      </c>
      <c r="F21" s="26">
        <f>IF(F10='p199'!D5,1," ")</f>
        <v>1</v>
      </c>
    </row>
    <row r="22" ht="24" thickBot="1">
      <c r="F22" s="26">
        <f>IF(SUM(A19:F19)=F10,1," ")</f>
        <v>1</v>
      </c>
    </row>
  </sheetData>
  <sheetProtection/>
  <mergeCells count="2">
    <mergeCell ref="B1:G1"/>
    <mergeCell ref="B2:G2"/>
  </mergeCells>
  <printOptions/>
  <pageMargins left="1.141732283464567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-واحد آمار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B22" sqref="B22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116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88</v>
      </c>
      <c r="C3" s="9" t="s">
        <v>15</v>
      </c>
      <c r="D3" s="68">
        <v>6560</v>
      </c>
      <c r="E3" s="10" t="s">
        <v>2</v>
      </c>
    </row>
    <row r="4" spans="2:5" ht="24.75" customHeight="1">
      <c r="B4" s="11"/>
      <c r="C4" s="9" t="s">
        <v>16</v>
      </c>
      <c r="D4" s="68">
        <v>36</v>
      </c>
      <c r="E4" s="10" t="s">
        <v>3</v>
      </c>
    </row>
    <row r="5" spans="2:5" ht="24.75" customHeight="1">
      <c r="B5" s="17"/>
      <c r="C5" s="18" t="s">
        <v>17</v>
      </c>
      <c r="D5" s="34">
        <v>76687</v>
      </c>
      <c r="E5" s="19" t="s">
        <v>47</v>
      </c>
    </row>
    <row r="6" spans="2:5" ht="24.75" customHeight="1">
      <c r="B6" s="106" t="s">
        <v>117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1956.22</v>
      </c>
      <c r="E7" s="10" t="s">
        <v>4</v>
      </c>
    </row>
    <row r="8" spans="2:5" ht="24.75" customHeight="1">
      <c r="B8" s="11"/>
      <c r="C8" s="9" t="s">
        <v>18</v>
      </c>
      <c r="D8" s="68">
        <v>941.9459999999999</v>
      </c>
      <c r="E8" s="10" t="s">
        <v>5</v>
      </c>
    </row>
    <row r="9" spans="2:5" ht="24.75" customHeight="1">
      <c r="B9" s="8" t="s">
        <v>118</v>
      </c>
      <c r="C9" s="9" t="s">
        <v>19</v>
      </c>
      <c r="D9" s="35">
        <v>4102</v>
      </c>
      <c r="E9" s="10" t="s">
        <v>6</v>
      </c>
    </row>
    <row r="10" spans="2:5" ht="24.75" customHeight="1">
      <c r="B10" s="13"/>
      <c r="C10" s="9" t="s">
        <v>19</v>
      </c>
      <c r="D10" s="35">
        <v>3850</v>
      </c>
      <c r="E10" s="10" t="s">
        <v>59</v>
      </c>
    </row>
    <row r="11" spans="2:5" ht="24.75" customHeight="1">
      <c r="B11" s="11"/>
      <c r="C11" s="9" t="s">
        <v>20</v>
      </c>
      <c r="D11" s="35">
        <v>16410</v>
      </c>
      <c r="E11" s="65" t="s">
        <v>60</v>
      </c>
    </row>
    <row r="12" spans="2:5" ht="24.75" customHeight="1">
      <c r="B12" s="11"/>
      <c r="C12" s="9" t="s">
        <v>45</v>
      </c>
      <c r="D12" s="33">
        <v>187</v>
      </c>
      <c r="E12" s="10" t="s">
        <v>49</v>
      </c>
    </row>
    <row r="13" spans="2:5" ht="24.75" customHeight="1">
      <c r="B13" s="11"/>
      <c r="C13" s="9" t="s">
        <v>45</v>
      </c>
      <c r="D13" s="33">
        <v>154</v>
      </c>
      <c r="E13" s="10" t="s">
        <v>50</v>
      </c>
    </row>
    <row r="14" spans="2:5" ht="24.75" customHeight="1">
      <c r="B14" s="11"/>
      <c r="C14" s="9" t="s">
        <v>21</v>
      </c>
      <c r="D14" s="33">
        <v>232</v>
      </c>
      <c r="E14" s="10" t="s">
        <v>8</v>
      </c>
    </row>
    <row r="15" spans="2:5" ht="24.75" customHeight="1">
      <c r="B15" s="11"/>
      <c r="C15" s="9" t="s">
        <v>17</v>
      </c>
      <c r="D15" s="35">
        <v>2076</v>
      </c>
      <c r="E15" s="10" t="s">
        <v>55</v>
      </c>
    </row>
    <row r="16" spans="2:5" ht="24.75" customHeight="1">
      <c r="B16" s="11"/>
      <c r="C16" s="9" t="s">
        <v>22</v>
      </c>
      <c r="D16" s="35">
        <v>857977588</v>
      </c>
      <c r="E16" s="12" t="s">
        <v>9</v>
      </c>
    </row>
    <row r="17" spans="2:5" ht="24.75" customHeight="1">
      <c r="B17" s="11"/>
      <c r="C17" s="9" t="s">
        <v>23</v>
      </c>
      <c r="D17" s="35">
        <v>470237151323</v>
      </c>
      <c r="E17" s="12" t="s">
        <v>9</v>
      </c>
    </row>
    <row r="18" spans="2:5" ht="24.75" customHeight="1">
      <c r="B18" s="11"/>
      <c r="C18" s="9" t="s">
        <v>23</v>
      </c>
      <c r="D18" s="35">
        <v>429937667759</v>
      </c>
      <c r="E18" s="10" t="s">
        <v>10</v>
      </c>
    </row>
    <row r="19" spans="2:5" ht="24.75" customHeight="1">
      <c r="B19" s="11"/>
      <c r="C19" s="9" t="s">
        <v>46</v>
      </c>
      <c r="D19" s="36">
        <v>0.9142996603934452</v>
      </c>
      <c r="E19" s="10" t="s">
        <v>11</v>
      </c>
    </row>
    <row r="20" spans="2:5" ht="24.75" customHeight="1">
      <c r="B20" s="11"/>
      <c r="C20" s="9" t="s">
        <v>23</v>
      </c>
      <c r="D20" s="35">
        <v>206775800322</v>
      </c>
      <c r="E20" s="10" t="s">
        <v>12</v>
      </c>
    </row>
    <row r="21" spans="2:5" ht="47.25" customHeight="1" thickBot="1">
      <c r="B21" s="105" t="s">
        <v>119</v>
      </c>
      <c r="C21" s="15" t="s">
        <v>24</v>
      </c>
      <c r="D21" s="37">
        <v>14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G14" sqref="A14:G18"/>
    </sheetView>
  </sheetViews>
  <sheetFormatPr defaultColWidth="9.140625" defaultRowHeight="12.75"/>
  <cols>
    <col min="1" max="1" width="10.28125" style="0" bestFit="1" customWidth="1"/>
    <col min="2" max="2" width="15.28125" style="0" customWidth="1"/>
    <col min="3" max="3" width="21.00390625" style="0" customWidth="1"/>
    <col min="4" max="4" width="21.28125" style="0" customWidth="1"/>
    <col min="5" max="5" width="20.8515625" style="0" customWidth="1"/>
    <col min="6" max="6" width="18.421875" style="0" customWidth="1"/>
    <col min="7" max="7" width="20.140625" style="0" customWidth="1"/>
    <col min="9" max="9" width="16.140625" style="0" customWidth="1"/>
  </cols>
  <sheetData>
    <row r="1" spans="2:7" ht="35.25" customHeight="1">
      <c r="B1" s="110" t="s">
        <v>36</v>
      </c>
      <c r="C1" s="110"/>
      <c r="D1" s="110"/>
      <c r="E1" s="110"/>
      <c r="F1" s="110"/>
      <c r="G1" s="110"/>
    </row>
    <row r="2" spans="2:7" ht="27.75" customHeight="1" thickBot="1">
      <c r="B2" s="109" t="str">
        <f>'p11400'!B1</f>
        <v>تا پایان   سال 1400</v>
      </c>
      <c r="C2" s="109"/>
      <c r="D2" s="109"/>
      <c r="E2" s="109"/>
      <c r="F2" s="109"/>
      <c r="G2" s="109"/>
    </row>
    <row r="3" spans="2:7" ht="23.25" thickTop="1">
      <c r="B3" s="20" t="s">
        <v>28</v>
      </c>
      <c r="C3" s="21" t="s">
        <v>29</v>
      </c>
      <c r="D3" s="21" t="s">
        <v>30</v>
      </c>
      <c r="E3" s="21" t="s">
        <v>30</v>
      </c>
      <c r="F3" s="21" t="s">
        <v>31</v>
      </c>
      <c r="G3" s="22" t="s">
        <v>32</v>
      </c>
    </row>
    <row r="4" spans="2:7" ht="16.5" customHeight="1">
      <c r="B4" s="23" t="s">
        <v>33</v>
      </c>
      <c r="C4" s="24" t="s">
        <v>34</v>
      </c>
      <c r="D4" s="24" t="s">
        <v>34</v>
      </c>
      <c r="E4" s="24" t="s">
        <v>0</v>
      </c>
      <c r="F4" s="24" t="s">
        <v>35</v>
      </c>
      <c r="G4" s="25"/>
    </row>
    <row r="5" spans="2:7" ht="26.25" customHeight="1">
      <c r="B5" s="91">
        <v>0.9154617230492632</v>
      </c>
      <c r="C5" s="92">
        <v>222055922457</v>
      </c>
      <c r="D5" s="92">
        <v>242561667917</v>
      </c>
      <c r="E5" s="92">
        <v>349458147</v>
      </c>
      <c r="F5" s="92">
        <v>43822</v>
      </c>
      <c r="G5" s="95" t="s">
        <v>37</v>
      </c>
    </row>
    <row r="6" spans="2:7" ht="24.75" customHeight="1">
      <c r="B6" s="91">
        <v>0.8780790240485958</v>
      </c>
      <c r="C6" s="92">
        <v>42503935665</v>
      </c>
      <c r="D6" s="92">
        <v>48405592778</v>
      </c>
      <c r="E6" s="92">
        <v>89855325</v>
      </c>
      <c r="F6" s="92">
        <v>8316</v>
      </c>
      <c r="G6" s="95" t="s">
        <v>57</v>
      </c>
    </row>
    <row r="7" spans="2:7" ht="31.5">
      <c r="B7" s="91">
        <v>0.9153003347068103</v>
      </c>
      <c r="C7" s="92">
        <v>24407372739</v>
      </c>
      <c r="D7" s="92">
        <v>26665971609</v>
      </c>
      <c r="E7" s="92">
        <v>57893007</v>
      </c>
      <c r="F7" s="92">
        <v>5871</v>
      </c>
      <c r="G7" s="95" t="s">
        <v>65</v>
      </c>
    </row>
    <row r="8" spans="2:7" ht="31.5">
      <c r="B8" s="91">
        <v>0.9255557397889069</v>
      </c>
      <c r="C8" s="92">
        <v>51430282263</v>
      </c>
      <c r="D8" s="92">
        <v>55566920556</v>
      </c>
      <c r="E8" s="92">
        <v>157350137</v>
      </c>
      <c r="F8" s="92">
        <v>7426</v>
      </c>
      <c r="G8" s="95" t="s">
        <v>75</v>
      </c>
    </row>
    <row r="9" spans="2:7" ht="27.75" customHeight="1">
      <c r="B9" s="91">
        <v>0.9227424183894297</v>
      </c>
      <c r="C9" s="92">
        <v>89540154635</v>
      </c>
      <c r="D9" s="92">
        <v>97036998463</v>
      </c>
      <c r="E9" s="92">
        <v>203420972</v>
      </c>
      <c r="F9" s="92">
        <v>11252</v>
      </c>
      <c r="G9" s="95" t="s">
        <v>87</v>
      </c>
    </row>
    <row r="10" spans="2:7" ht="24" customHeight="1" thickBot="1">
      <c r="B10" s="93">
        <f>(C10/D10)</f>
        <v>0.9142996603934452</v>
      </c>
      <c r="C10" s="94">
        <f>SUM(C5:C9)</f>
        <v>429937667759</v>
      </c>
      <c r="D10" s="94">
        <f>SUM(D5:D9)</f>
        <v>470237151323</v>
      </c>
      <c r="E10" s="94">
        <f>SUM(E5:E9)</f>
        <v>857977588</v>
      </c>
      <c r="F10" s="94">
        <f>SUM(F5:F9)</f>
        <v>76687</v>
      </c>
      <c r="G10" s="96" t="s">
        <v>48</v>
      </c>
    </row>
    <row r="11" spans="2:7" ht="32.25" customHeight="1" thickBot="1" thickTop="1">
      <c r="B11" s="71"/>
      <c r="C11" s="71"/>
      <c r="D11" s="72"/>
      <c r="E11" s="73" t="s">
        <v>39</v>
      </c>
      <c r="F11" s="71"/>
      <c r="G11" s="71"/>
    </row>
    <row r="12" spans="1:7" ht="26.25" customHeight="1" thickTop="1">
      <c r="A12" s="74" t="s">
        <v>99</v>
      </c>
      <c r="B12" s="99" t="s">
        <v>40</v>
      </c>
      <c r="C12" s="75" t="s">
        <v>41</v>
      </c>
      <c r="D12" s="76" t="s">
        <v>42</v>
      </c>
      <c r="E12" s="75" t="s">
        <v>43</v>
      </c>
      <c r="F12" s="75" t="s">
        <v>44</v>
      </c>
      <c r="G12" s="77" t="s">
        <v>32</v>
      </c>
    </row>
    <row r="13" spans="1:7" ht="12" customHeight="1">
      <c r="A13" s="78"/>
      <c r="B13" s="100"/>
      <c r="C13" s="79"/>
      <c r="D13" s="79"/>
      <c r="E13" s="79"/>
      <c r="F13" s="79"/>
      <c r="G13" s="80"/>
    </row>
    <row r="14" spans="1:7" ht="21.75">
      <c r="A14" s="81">
        <v>526</v>
      </c>
      <c r="B14" s="101">
        <v>4734</v>
      </c>
      <c r="C14" s="82">
        <v>158</v>
      </c>
      <c r="D14" s="82">
        <v>747</v>
      </c>
      <c r="E14" s="82">
        <v>927</v>
      </c>
      <c r="F14" s="82">
        <v>36730</v>
      </c>
      <c r="G14" s="97" t="s">
        <v>38</v>
      </c>
    </row>
    <row r="15" spans="1:7" ht="21.75">
      <c r="A15" s="81">
        <v>70</v>
      </c>
      <c r="B15" s="101">
        <v>409</v>
      </c>
      <c r="C15" s="82">
        <v>23</v>
      </c>
      <c r="D15" s="82">
        <v>216</v>
      </c>
      <c r="E15" s="82">
        <v>206</v>
      </c>
      <c r="F15" s="82">
        <v>7392</v>
      </c>
      <c r="G15" s="97" t="s">
        <v>57</v>
      </c>
    </row>
    <row r="16" spans="1:7" ht="21.75">
      <c r="A16" s="81">
        <v>129</v>
      </c>
      <c r="B16" s="101">
        <v>265</v>
      </c>
      <c r="C16" s="82">
        <v>33</v>
      </c>
      <c r="D16" s="82">
        <v>225</v>
      </c>
      <c r="E16" s="82">
        <v>157</v>
      </c>
      <c r="F16" s="82">
        <v>5062</v>
      </c>
      <c r="G16" s="97" t="s">
        <v>65</v>
      </c>
    </row>
    <row r="17" spans="1:7" ht="21.75">
      <c r="A17" s="81">
        <v>24</v>
      </c>
      <c r="B17" s="101">
        <v>306</v>
      </c>
      <c r="C17" s="82">
        <v>28</v>
      </c>
      <c r="D17" s="82">
        <v>796</v>
      </c>
      <c r="E17" s="82">
        <v>202</v>
      </c>
      <c r="F17" s="82">
        <v>6070</v>
      </c>
      <c r="G17" s="97" t="s">
        <v>76</v>
      </c>
    </row>
    <row r="18" spans="1:7" ht="21.75">
      <c r="A18" s="81">
        <v>4</v>
      </c>
      <c r="B18" s="101">
        <v>519</v>
      </c>
      <c r="C18" s="82">
        <v>89</v>
      </c>
      <c r="D18" s="82">
        <v>672</v>
      </c>
      <c r="E18" s="82">
        <v>192</v>
      </c>
      <c r="F18" s="82">
        <v>9776</v>
      </c>
      <c r="G18" s="97" t="s">
        <v>87</v>
      </c>
    </row>
    <row r="19" spans="1:7" ht="22.5" thickBot="1">
      <c r="A19" s="103">
        <f aca="true" t="shared" si="0" ref="A19:F19">SUM(A14:A18)</f>
        <v>753</v>
      </c>
      <c r="B19" s="102">
        <f t="shared" si="0"/>
        <v>6233</v>
      </c>
      <c r="C19" s="84">
        <f t="shared" si="0"/>
        <v>331</v>
      </c>
      <c r="D19" s="84">
        <f t="shared" si="0"/>
        <v>2656</v>
      </c>
      <c r="E19" s="84">
        <f t="shared" si="0"/>
        <v>1684</v>
      </c>
      <c r="F19" s="84">
        <f t="shared" si="0"/>
        <v>65030</v>
      </c>
      <c r="G19" s="98" t="s">
        <v>48</v>
      </c>
    </row>
    <row r="20" spans="2:7" ht="36" customHeight="1" thickBot="1" thickTop="1">
      <c r="B20" s="2"/>
      <c r="C20" s="3"/>
      <c r="D20" s="3"/>
      <c r="E20" s="3"/>
      <c r="F20" s="4"/>
      <c r="G20" s="1"/>
    </row>
    <row r="21" spans="3:6" ht="24" thickBot="1">
      <c r="C21" s="26">
        <f>IF(C10='p11400'!D18,1," ")</f>
        <v>1</v>
      </c>
      <c r="D21" s="26">
        <f>IF(D10='p11400'!D17,1," ")</f>
        <v>1</v>
      </c>
      <c r="E21" s="26">
        <f>IF(E10='p11400'!D16,1," ")</f>
        <v>1</v>
      </c>
      <c r="F21" s="26">
        <f>IF(F10='p11400'!D5,1," ")</f>
        <v>1</v>
      </c>
    </row>
    <row r="22" ht="24" thickBot="1">
      <c r="F22" s="26">
        <f>IF(SUM(A19:F19)=F10,1," ")</f>
        <v>1</v>
      </c>
    </row>
  </sheetData>
  <sheetProtection/>
  <mergeCells count="2">
    <mergeCell ref="B1:G1"/>
    <mergeCell ref="B2:G2"/>
  </mergeCells>
  <printOptions/>
  <pageMargins left="1.141732283464567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110" t="s">
        <v>36</v>
      </c>
      <c r="B1" s="110"/>
      <c r="C1" s="110"/>
      <c r="D1" s="110"/>
      <c r="E1" s="110"/>
      <c r="F1" s="110"/>
    </row>
    <row r="2" spans="1:6" ht="26.25" customHeight="1" thickBot="1">
      <c r="A2" s="109" t="str">
        <f>'p187'!B1</f>
        <v>تا پايان سال1387</v>
      </c>
      <c r="B2" s="109"/>
      <c r="C2" s="109"/>
      <c r="D2" s="109"/>
      <c r="E2" s="109"/>
      <c r="F2" s="109"/>
    </row>
    <row r="3" spans="1:6" ht="23.25" thickTop="1">
      <c r="A3" s="20" t="s">
        <v>28</v>
      </c>
      <c r="B3" s="21" t="s">
        <v>29</v>
      </c>
      <c r="C3" s="21" t="s">
        <v>30</v>
      </c>
      <c r="D3" s="21" t="s">
        <v>30</v>
      </c>
      <c r="E3" s="21" t="s">
        <v>31</v>
      </c>
      <c r="F3" s="22" t="s">
        <v>32</v>
      </c>
    </row>
    <row r="4" spans="1:6" ht="22.5">
      <c r="A4" s="23" t="s">
        <v>33</v>
      </c>
      <c r="B4" s="24" t="s">
        <v>34</v>
      </c>
      <c r="C4" s="24" t="s">
        <v>34</v>
      </c>
      <c r="D4" s="24" t="s">
        <v>0</v>
      </c>
      <c r="E4" s="24" t="s">
        <v>35</v>
      </c>
      <c r="F4" s="25"/>
    </row>
    <row r="5" spans="1:6" ht="36" customHeight="1">
      <c r="A5" s="41">
        <f>(B5/C5)</f>
        <v>0.866719353191853</v>
      </c>
      <c r="B5" s="42">
        <v>27607022299</v>
      </c>
      <c r="C5" s="42">
        <v>31852320128</v>
      </c>
      <c r="D5" s="42">
        <v>583064061</v>
      </c>
      <c r="E5" s="42">
        <v>42236</v>
      </c>
      <c r="F5" s="43" t="s">
        <v>37</v>
      </c>
    </row>
    <row r="6" spans="1:6" ht="37.5" customHeight="1" thickBot="1">
      <c r="A6" s="41">
        <f>(B6/C6)</f>
        <v>0.866719353191853</v>
      </c>
      <c r="B6" s="44">
        <f>SUM(B5)</f>
        <v>27607022299</v>
      </c>
      <c r="C6" s="44">
        <f>SUM(C5)</f>
        <v>31852320128</v>
      </c>
      <c r="D6" s="44">
        <f>SUM(D5)</f>
        <v>583064061</v>
      </c>
      <c r="E6" s="44">
        <f>SUM(E5)</f>
        <v>42236</v>
      </c>
      <c r="F6" s="45" t="s">
        <v>48</v>
      </c>
    </row>
    <row r="7" spans="1:6" ht="32.25" thickTop="1">
      <c r="A7" s="46"/>
      <c r="B7" s="47"/>
      <c r="C7" s="47"/>
      <c r="D7" s="47"/>
      <c r="E7" s="48"/>
      <c r="F7" s="49"/>
    </row>
    <row r="8" spans="1:6" ht="19.5">
      <c r="A8" s="50"/>
      <c r="B8" s="50"/>
      <c r="C8" s="50"/>
      <c r="D8" s="50"/>
      <c r="E8" s="50"/>
      <c r="F8" s="50"/>
    </row>
    <row r="9" spans="1:6" ht="36.75" thickBot="1">
      <c r="A9" s="38"/>
      <c r="B9" s="38"/>
      <c r="C9" s="62"/>
      <c r="D9" s="63" t="s">
        <v>39</v>
      </c>
      <c r="E9" s="38"/>
      <c r="F9" s="38"/>
    </row>
    <row r="10" spans="1:6" ht="27.75" thickTop="1">
      <c r="A10" s="51" t="s">
        <v>40</v>
      </c>
      <c r="B10" s="52" t="s">
        <v>41</v>
      </c>
      <c r="C10" s="53" t="s">
        <v>42</v>
      </c>
      <c r="D10" s="52" t="s">
        <v>43</v>
      </c>
      <c r="E10" s="52" t="s">
        <v>44</v>
      </c>
      <c r="F10" s="54" t="s">
        <v>32</v>
      </c>
    </row>
    <row r="11" spans="1:6" ht="19.5">
      <c r="A11" s="55"/>
      <c r="B11" s="56"/>
      <c r="C11" s="56"/>
      <c r="D11" s="56"/>
      <c r="E11" s="56"/>
      <c r="F11" s="57"/>
    </row>
    <row r="12" spans="1:6" ht="31.5">
      <c r="A12" s="58">
        <v>2847</v>
      </c>
      <c r="B12" s="59">
        <v>218</v>
      </c>
      <c r="C12" s="59">
        <v>1618</v>
      </c>
      <c r="D12" s="59">
        <v>1519</v>
      </c>
      <c r="E12" s="59">
        <v>36034</v>
      </c>
      <c r="F12" s="43" t="s">
        <v>38</v>
      </c>
    </row>
    <row r="13" spans="1:6" ht="32.25" thickBot="1">
      <c r="A13" s="60">
        <f>SUM(A12)</f>
        <v>2847</v>
      </c>
      <c r="B13" s="61">
        <f>SUM(B12)</f>
        <v>218</v>
      </c>
      <c r="C13" s="61">
        <f>SUM(C12)</f>
        <v>1618</v>
      </c>
      <c r="D13" s="61">
        <f>SUM(D12)</f>
        <v>1519</v>
      </c>
      <c r="E13" s="61">
        <f>SUM(E12)</f>
        <v>36034</v>
      </c>
      <c r="F13" s="45" t="s">
        <v>48</v>
      </c>
    </row>
    <row r="14" spans="1:6" ht="91.5" customHeight="1" thickBot="1" thickTop="1">
      <c r="A14" s="2"/>
      <c r="B14" s="3"/>
      <c r="C14" s="3"/>
      <c r="D14" s="3"/>
      <c r="E14" s="4"/>
      <c r="F14" s="1"/>
    </row>
    <row r="15" spans="2:5" ht="24" thickBot="1">
      <c r="B15" s="26">
        <f>IF(B6='p187'!D18,1," ")</f>
        <v>1</v>
      </c>
      <c r="C15" s="26">
        <f>IF(C6='p187'!D17,1," ")</f>
        <v>1</v>
      </c>
      <c r="D15" s="26">
        <f>IF(D6='p187'!D16,1," ")</f>
        <v>1</v>
      </c>
      <c r="E15" s="26">
        <f>IF(E6='p187'!D5,1," ")</f>
        <v>1</v>
      </c>
    </row>
    <row r="16" ht="24" thickBot="1">
      <c r="E16" s="26">
        <f>IF(SUM(A13:E13)=E6,1," ")</f>
        <v>1</v>
      </c>
    </row>
  </sheetData>
  <sheetProtection/>
  <mergeCells count="2">
    <mergeCell ref="A2:F2"/>
    <mergeCell ref="A1:F1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&amp;L&amp;F-&amp;A&amp;C&amp;"DecoType Thuluth,Regular"&amp;11معاونت طرح و برنامه - واحد آمار و انفورماتيك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3">
      <selection activeCell="D14" sqref="D14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121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88</v>
      </c>
      <c r="C3" s="9" t="s">
        <v>15</v>
      </c>
      <c r="D3" s="68">
        <v>6560</v>
      </c>
      <c r="E3" s="10" t="s">
        <v>2</v>
      </c>
    </row>
    <row r="4" spans="2:5" ht="24.75" customHeight="1">
      <c r="B4" s="11"/>
      <c r="C4" s="9" t="s">
        <v>16</v>
      </c>
      <c r="D4" s="68">
        <f>+'[4]mojtasesa140112'!$M$16+'[4]mojtasesa140112'!$L$16</f>
        <v>38</v>
      </c>
      <c r="E4" s="10" t="s">
        <v>3</v>
      </c>
    </row>
    <row r="5" spans="2:5" ht="24.75" customHeight="1">
      <c r="B5" s="17"/>
      <c r="C5" s="18" t="s">
        <v>17</v>
      </c>
      <c r="D5" s="34">
        <f>+'[6]fvbo09'!$M$14</f>
        <v>78137</v>
      </c>
      <c r="E5" s="19" t="s">
        <v>47</v>
      </c>
    </row>
    <row r="6" spans="2:5" ht="24.75" customHeight="1">
      <c r="B6" s="106" t="str">
        <f>+"به تفکیک تعرفه: خانگی"&amp;'[6]fvbo09'!$M$8&amp;"-عمومی"&amp;'[6]fvbo09'!$M$9&amp;"-کشاورزی"&amp;'[6]fvbo09'!$M$10&amp;"-صنعتی"&amp;'[6]fvbo09'!$M$11&amp;"-تجاری"&amp;'[6]fvbo09'!$M$12&amp;"-روشنایی معابر"&amp;'[6]fvbo09'!$M$13</f>
        <v>به تفکیک تعرفه: خانگی66197-عمومی1726-کشاورزی2728-صنعتی342-تجاری6391-روشنایی معابر753</v>
      </c>
      <c r="C6" s="107"/>
      <c r="D6" s="107"/>
      <c r="E6" s="108"/>
    </row>
    <row r="7" spans="2:5" ht="24.75" customHeight="1">
      <c r="B7" s="11"/>
      <c r="C7" s="9" t="s">
        <v>18</v>
      </c>
      <c r="D7" s="68">
        <f>+'[4]mojtasesa140112'!$K$16+'[4]mojtasesa140112'!$J$16+'[4]mojtasesa140112'!$I$16</f>
        <v>1984.5499</v>
      </c>
      <c r="E7" s="10" t="s">
        <v>4</v>
      </c>
    </row>
    <row r="8" spans="2:5" ht="24.75" customHeight="1">
      <c r="B8" s="11"/>
      <c r="C8" s="9" t="s">
        <v>18</v>
      </c>
      <c r="D8" s="68">
        <f>+'[4]mojtasesa140112'!$H$16+'[4]mojtasesa140112'!$G$16+'[4]mojtasesa140112'!$F$16+'[4]mojtasesa140112'!$E$16</f>
        <v>960.3199999999999</v>
      </c>
      <c r="E8" s="10" t="s">
        <v>5</v>
      </c>
    </row>
    <row r="9" spans="2:5" ht="24.75" customHeight="1">
      <c r="B9" s="8" t="str">
        <f>+"با قدرت "&amp;'[4]mojtasesa140112'!$C$16+'[4]mojtasesa140112'!$A$16&amp;" KVA"</f>
        <v>با قدرت 432280 KVA</v>
      </c>
      <c r="C9" s="9" t="s">
        <v>19</v>
      </c>
      <c r="D9" s="35">
        <f>+'[4]mojtasesa140112'!$D$16+'[4]mojtasesa140112'!$B$16</f>
        <v>4248</v>
      </c>
      <c r="E9" s="10" t="s">
        <v>6</v>
      </c>
    </row>
    <row r="10" spans="2:5" ht="24.75" customHeight="1">
      <c r="B10" s="13"/>
      <c r="C10" s="9" t="s">
        <v>19</v>
      </c>
      <c r="D10" s="35">
        <f>'[4]lamp '!$B$15</f>
        <v>21844</v>
      </c>
      <c r="E10" s="10" t="s">
        <v>120</v>
      </c>
    </row>
    <row r="11" spans="2:5" ht="24.75" customHeight="1">
      <c r="B11" s="11"/>
      <c r="C11" s="9" t="s">
        <v>45</v>
      </c>
      <c r="D11" s="33">
        <v>199</v>
      </c>
      <c r="E11" s="10" t="s">
        <v>49</v>
      </c>
    </row>
    <row r="12" spans="2:5" ht="24.75" customHeight="1">
      <c r="B12" s="11"/>
      <c r="C12" s="9" t="s">
        <v>45</v>
      </c>
      <c r="D12" s="33">
        <v>160</v>
      </c>
      <c r="E12" s="10" t="s">
        <v>50</v>
      </c>
    </row>
    <row r="13" spans="2:5" ht="24.75" customHeight="1">
      <c r="B13" s="11"/>
      <c r="C13" s="9" t="s">
        <v>21</v>
      </c>
      <c r="D13" s="33">
        <v>235</v>
      </c>
      <c r="E13" s="10" t="s">
        <v>8</v>
      </c>
    </row>
    <row r="14" spans="2:5" ht="24.75" customHeight="1">
      <c r="B14" s="11"/>
      <c r="C14" s="9" t="s">
        <v>17</v>
      </c>
      <c r="D14" s="35">
        <f>'[5]فروش 2'!$A$42</f>
        <v>2070</v>
      </c>
      <c r="E14" s="10" t="s">
        <v>55</v>
      </c>
    </row>
    <row r="15" spans="2:5" ht="24.75" customHeight="1">
      <c r="B15" s="11"/>
      <c r="C15" s="9" t="s">
        <v>22</v>
      </c>
      <c r="D15" s="35">
        <f>+'[6]fvbo09'!$L$14</f>
        <v>923144622</v>
      </c>
      <c r="E15" s="12" t="s">
        <v>9</v>
      </c>
    </row>
    <row r="16" spans="2:5" ht="24.75" customHeight="1">
      <c r="B16" s="11"/>
      <c r="C16" s="9" t="s">
        <v>23</v>
      </c>
      <c r="D16" s="35">
        <f>+'[6]fvbo09'!$G$14</f>
        <v>551766441418</v>
      </c>
      <c r="E16" s="12" t="s">
        <v>9</v>
      </c>
    </row>
    <row r="17" spans="2:5" ht="24.75" customHeight="1">
      <c r="B17" s="11"/>
      <c r="C17" s="9" t="s">
        <v>23</v>
      </c>
      <c r="D17" s="35">
        <f>+'[6]fvbo09'!$B$14</f>
        <v>630835855918</v>
      </c>
      <c r="E17" s="10" t="s">
        <v>10</v>
      </c>
    </row>
    <row r="18" spans="2:5" ht="24.75" customHeight="1">
      <c r="B18" s="11"/>
      <c r="C18" s="9" t="s">
        <v>46</v>
      </c>
      <c r="D18" s="36">
        <f>D17/D16</f>
        <v>1.1433023260653499</v>
      </c>
      <c r="E18" s="10" t="s">
        <v>11</v>
      </c>
    </row>
    <row r="19" spans="2:5" ht="24.75" customHeight="1">
      <c r="B19" s="11"/>
      <c r="C19" s="9" t="s">
        <v>23</v>
      </c>
      <c r="D19" s="35">
        <f>+'[6]fvbo09'!$D$14</f>
        <v>127706385822</v>
      </c>
      <c r="E19" s="10" t="s">
        <v>12</v>
      </c>
    </row>
    <row r="20" spans="2:5" ht="30.75" customHeight="1" thickBot="1">
      <c r="B20" s="105" t="str">
        <f>"زیر دیپلم"&amp;'[3]12'!$B$12&amp;"-دیپلم"&amp;'[3]12'!$C$12&amp;"-فوق دیپلم"&amp;'[3]12'!$D$12&amp;"-لیسانس"&amp;'[3]12'!$E$12&amp;"-فوق لیسانس"&amp;'[3]12'!$F$12&amp;"- دکتری"&amp;'[3]12'!$G$12</f>
        <v>زیر دیپلم0-دیپلم7-فوق دیپلم3-لیسانس13-فوق لیسانس10- دکتری0</v>
      </c>
      <c r="C20" s="15" t="s">
        <v>24</v>
      </c>
      <c r="D20" s="37">
        <f>+'[3]12'!$H$12</f>
        <v>33</v>
      </c>
      <c r="E20" s="16" t="s">
        <v>13</v>
      </c>
    </row>
    <row r="21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0.28125" style="0" bestFit="1" customWidth="1"/>
    <col min="2" max="2" width="15.28125" style="0" customWidth="1"/>
    <col min="3" max="3" width="21.00390625" style="0" customWidth="1"/>
    <col min="4" max="4" width="21.28125" style="0" customWidth="1"/>
    <col min="5" max="5" width="20.8515625" style="0" customWidth="1"/>
    <col min="6" max="6" width="18.421875" style="0" customWidth="1"/>
    <col min="7" max="7" width="20.140625" style="0" customWidth="1"/>
    <col min="9" max="9" width="16.140625" style="0" customWidth="1"/>
  </cols>
  <sheetData>
    <row r="1" spans="2:7" ht="35.25" customHeight="1">
      <c r="B1" s="110" t="s">
        <v>36</v>
      </c>
      <c r="C1" s="110"/>
      <c r="D1" s="110"/>
      <c r="E1" s="110"/>
      <c r="F1" s="110"/>
      <c r="G1" s="110"/>
    </row>
    <row r="2" spans="2:7" ht="27.75" customHeight="1" thickBot="1">
      <c r="B2" s="109" t="str">
        <f>'p11401'!B1</f>
        <v>تا پایان  سال 1401</v>
      </c>
      <c r="C2" s="109"/>
      <c r="D2" s="109"/>
      <c r="E2" s="109"/>
      <c r="F2" s="109"/>
      <c r="G2" s="109"/>
    </row>
    <row r="3" spans="2:7" ht="23.25" thickTop="1">
      <c r="B3" s="20" t="s">
        <v>28</v>
      </c>
      <c r="C3" s="21" t="s">
        <v>29</v>
      </c>
      <c r="D3" s="21" t="s">
        <v>30</v>
      </c>
      <c r="E3" s="21" t="s">
        <v>30</v>
      </c>
      <c r="F3" s="21" t="s">
        <v>31</v>
      </c>
      <c r="G3" s="22" t="s">
        <v>32</v>
      </c>
    </row>
    <row r="4" spans="2:7" ht="16.5" customHeight="1">
      <c r="B4" s="23" t="s">
        <v>33</v>
      </c>
      <c r="C4" s="24" t="s">
        <v>34</v>
      </c>
      <c r="D4" s="24" t="s">
        <v>34</v>
      </c>
      <c r="E4" s="24" t="s">
        <v>0</v>
      </c>
      <c r="F4" s="24" t="s">
        <v>35</v>
      </c>
      <c r="G4" s="25"/>
    </row>
    <row r="5" spans="2:7" ht="26.25" customHeight="1">
      <c r="B5" s="91">
        <f aca="true" t="shared" si="0" ref="B5:B10">(C5/D5)</f>
        <v>1.088950900566682</v>
      </c>
      <c r="C5" s="92">
        <f>+'[6]fvbn32 '!$B$14</f>
        <v>303469129436</v>
      </c>
      <c r="D5" s="92">
        <f>+'[6]fvbn32 '!$G$14</f>
        <v>278680268576</v>
      </c>
      <c r="E5" s="92">
        <f>+'[6]fvbn32 '!$L$14</f>
        <v>372853816</v>
      </c>
      <c r="F5" s="92">
        <f>+'[6]fvbn32 '!$M$14</f>
        <v>44536</v>
      </c>
      <c r="G5" s="95" t="s">
        <v>37</v>
      </c>
    </row>
    <row r="6" spans="2:7" ht="24.75" customHeight="1">
      <c r="B6" s="91">
        <f t="shared" si="0"/>
        <v>1.0798638039712953</v>
      </c>
      <c r="C6" s="92">
        <f>+'[6]fvbn40'!$B$14</f>
        <v>62399189695</v>
      </c>
      <c r="D6" s="92">
        <f>+'[6]fvbn40'!$G$14</f>
        <v>57784314527</v>
      </c>
      <c r="E6" s="92">
        <f>+'[6]fvbn40'!$L$14</f>
        <v>99719890</v>
      </c>
      <c r="F6" s="92">
        <f>+'[6]fvbn40'!$M$14</f>
        <v>8604</v>
      </c>
      <c r="G6" s="95" t="s">
        <v>57</v>
      </c>
    </row>
    <row r="7" spans="2:7" ht="31.5">
      <c r="B7" s="91">
        <f t="shared" si="0"/>
        <v>1.21149732672804</v>
      </c>
      <c r="C7" s="92">
        <f>+'[6]fvbn70'!$B$14</f>
        <v>42236722095</v>
      </c>
      <c r="D7" s="92">
        <f>+'[6]fvbn70'!$G$14</f>
        <v>34863240028</v>
      </c>
      <c r="E7" s="92">
        <f>+'[6]fvbn70'!$L$14</f>
        <v>63929474</v>
      </c>
      <c r="F7" s="92">
        <f>+'[6]fvbn70'!$M$14</f>
        <v>5966</v>
      </c>
      <c r="G7" s="95" t="s">
        <v>65</v>
      </c>
    </row>
    <row r="8" spans="2:7" ht="31.5">
      <c r="B8" s="91">
        <f t="shared" si="0"/>
        <v>1.1388260576315492</v>
      </c>
      <c r="C8" s="92">
        <f>+'[6]fvbn74'!$B$14</f>
        <v>79068719314</v>
      </c>
      <c r="D8" s="92">
        <f>+'[6]fvbn74'!$G$14</f>
        <v>69430022947</v>
      </c>
      <c r="E8" s="92">
        <f>+'[6]fvbn74'!$L$14</f>
        <v>177235746</v>
      </c>
      <c r="F8" s="92">
        <f>+'[6]fvbn74'!$M$14</f>
        <v>7541</v>
      </c>
      <c r="G8" s="95" t="s">
        <v>75</v>
      </c>
    </row>
    <row r="9" spans="2:7" ht="27.75" customHeight="1">
      <c r="B9" s="91">
        <f t="shared" si="0"/>
        <v>1.294152898142599</v>
      </c>
      <c r="C9" s="92">
        <f>+'[6]fvbn181'!$B$14</f>
        <v>143662095378</v>
      </c>
      <c r="D9" s="92">
        <f>+'[6]fvbn181'!$G$14</f>
        <v>111008595340</v>
      </c>
      <c r="E9" s="92">
        <f>+'[6]fvbn181'!$L$14</f>
        <v>209405696</v>
      </c>
      <c r="F9" s="92">
        <f>+'[6]fvbn181'!$M$14</f>
        <v>11490</v>
      </c>
      <c r="G9" s="95" t="s">
        <v>87</v>
      </c>
    </row>
    <row r="10" spans="2:7" ht="24" customHeight="1" thickBot="1">
      <c r="B10" s="93">
        <f t="shared" si="0"/>
        <v>1.1433023260653499</v>
      </c>
      <c r="C10" s="94">
        <f>SUM(C5:C9)</f>
        <v>630835855918</v>
      </c>
      <c r="D10" s="94">
        <f>SUM(D5:D9)</f>
        <v>551766441418</v>
      </c>
      <c r="E10" s="94">
        <f>SUM(E5:E9)</f>
        <v>923144622</v>
      </c>
      <c r="F10" s="94">
        <f>SUM(F5:F9)</f>
        <v>78137</v>
      </c>
      <c r="G10" s="96" t="s">
        <v>48</v>
      </c>
    </row>
    <row r="11" spans="2:7" ht="32.25" customHeight="1" thickBot="1" thickTop="1">
      <c r="B11" s="71"/>
      <c r="C11" s="71"/>
      <c r="D11" s="72"/>
      <c r="E11" s="73" t="s">
        <v>39</v>
      </c>
      <c r="F11" s="71"/>
      <c r="G11" s="71"/>
    </row>
    <row r="12" spans="1:7" ht="26.25" customHeight="1" thickTop="1">
      <c r="A12" s="74" t="s">
        <v>99</v>
      </c>
      <c r="B12" s="99" t="s">
        <v>40</v>
      </c>
      <c r="C12" s="75" t="s">
        <v>41</v>
      </c>
      <c r="D12" s="76" t="s">
        <v>42</v>
      </c>
      <c r="E12" s="75" t="s">
        <v>43</v>
      </c>
      <c r="F12" s="75" t="s">
        <v>44</v>
      </c>
      <c r="G12" s="77" t="s">
        <v>32</v>
      </c>
    </row>
    <row r="13" spans="1:7" ht="12" customHeight="1">
      <c r="A13" s="78"/>
      <c r="B13" s="100"/>
      <c r="C13" s="79"/>
      <c r="D13" s="79"/>
      <c r="E13" s="79"/>
      <c r="F13" s="79"/>
      <c r="G13" s="80"/>
    </row>
    <row r="14" spans="1:7" ht="21.75">
      <c r="A14" s="81">
        <f>+'[6]fvbn32 '!$M$13</f>
        <v>526</v>
      </c>
      <c r="B14" s="101">
        <f>+'[6]fvbn32 '!$M$12</f>
        <v>4838</v>
      </c>
      <c r="C14" s="82">
        <f>+'[6]fvbn32 '!$M$11</f>
        <v>162</v>
      </c>
      <c r="D14" s="82">
        <f>+'[6]fvbn32 '!$M$10</f>
        <v>758</v>
      </c>
      <c r="E14" s="82">
        <f>+'[6]fvbn32 '!$M$9</f>
        <v>952</v>
      </c>
      <c r="F14" s="82">
        <f>+'[6]fvbn32 '!$M$8</f>
        <v>37300</v>
      </c>
      <c r="G14" s="97" t="s">
        <v>38</v>
      </c>
    </row>
    <row r="15" spans="1:7" ht="21.75">
      <c r="A15" s="81">
        <f>+'[6]fvbn40'!$M$13</f>
        <v>70</v>
      </c>
      <c r="B15" s="101">
        <f>+'[6]fvbn40'!$M$12</f>
        <v>429</v>
      </c>
      <c r="C15" s="82">
        <f>+'[6]fvbn40'!$M$11</f>
        <v>24</v>
      </c>
      <c r="D15" s="82">
        <f>+'[6]fvbn40'!$M$10</f>
        <v>234</v>
      </c>
      <c r="E15" s="82">
        <f>+'[6]fvbn40'!$M$9</f>
        <v>210</v>
      </c>
      <c r="F15" s="82">
        <f>+'[6]fvbn40'!$M$8</f>
        <v>7637</v>
      </c>
      <c r="G15" s="97" t="s">
        <v>57</v>
      </c>
    </row>
    <row r="16" spans="1:7" ht="21.75">
      <c r="A16" s="81">
        <f>+'[6]fvbn70'!$M$13</f>
        <v>129</v>
      </c>
      <c r="B16" s="101">
        <f>+'[6]fvbn70'!$M$12</f>
        <v>274</v>
      </c>
      <c r="C16" s="82">
        <f>+'[6]fvbn70'!$M$11</f>
        <v>34</v>
      </c>
      <c r="D16" s="82">
        <f>+'[6]fvbn70'!$M$10</f>
        <v>229</v>
      </c>
      <c r="E16" s="82">
        <f>+'[6]fvbn70'!$M$9</f>
        <v>160</v>
      </c>
      <c r="F16" s="82">
        <f>+'[6]fvbn70'!$M$8</f>
        <v>5140</v>
      </c>
      <c r="G16" s="97" t="s">
        <v>65</v>
      </c>
    </row>
    <row r="17" spans="1:7" ht="21.75">
      <c r="A17" s="81">
        <f>+'[6]fvbn74'!$M$13</f>
        <v>24</v>
      </c>
      <c r="B17" s="101">
        <f>+'[6]fvbn74'!$M$12</f>
        <v>313</v>
      </c>
      <c r="C17" s="82">
        <f>+'[6]fvbn74'!$M$11</f>
        <v>28</v>
      </c>
      <c r="D17" s="82">
        <f>+'[6]fvbn74'!$M$10</f>
        <v>819</v>
      </c>
      <c r="E17" s="82">
        <f>+'[6]fvbn74'!$M$9</f>
        <v>206</v>
      </c>
      <c r="F17" s="82">
        <f>+'[6]fvbn74'!$M$8</f>
        <v>6151</v>
      </c>
      <c r="G17" s="97" t="s">
        <v>76</v>
      </c>
    </row>
    <row r="18" spans="1:7" ht="21.75">
      <c r="A18" s="81">
        <f>+'[6]fvbn181'!$M$13</f>
        <v>4</v>
      </c>
      <c r="B18" s="101">
        <f>+'[6]fvbn181'!$M$12</f>
        <v>537</v>
      </c>
      <c r="C18" s="82">
        <f>+'[6]fvbn181'!$M$11</f>
        <v>94</v>
      </c>
      <c r="D18" s="82">
        <f>+'[6]fvbn181'!$M$10</f>
        <v>688</v>
      </c>
      <c r="E18" s="82">
        <f>+'[6]fvbn181'!$M$9</f>
        <v>198</v>
      </c>
      <c r="F18" s="82">
        <f>+'[6]fvbn181'!$M$8</f>
        <v>9969</v>
      </c>
      <c r="G18" s="97" t="s">
        <v>87</v>
      </c>
    </row>
    <row r="19" spans="1:7" ht="22.5" thickBot="1">
      <c r="A19" s="103">
        <f aca="true" t="shared" si="1" ref="A19:F19">SUM(A14:A18)</f>
        <v>753</v>
      </c>
      <c r="B19" s="102">
        <f t="shared" si="1"/>
        <v>6391</v>
      </c>
      <c r="C19" s="84">
        <f t="shared" si="1"/>
        <v>342</v>
      </c>
      <c r="D19" s="84">
        <f t="shared" si="1"/>
        <v>2728</v>
      </c>
      <c r="E19" s="84">
        <f t="shared" si="1"/>
        <v>1726</v>
      </c>
      <c r="F19" s="84">
        <f t="shared" si="1"/>
        <v>66197</v>
      </c>
      <c r="G19" s="98" t="s">
        <v>48</v>
      </c>
    </row>
    <row r="20" spans="2:7" ht="36" customHeight="1" thickBot="1" thickTop="1">
      <c r="B20" s="2"/>
      <c r="C20" s="3"/>
      <c r="D20" s="3"/>
      <c r="E20" s="3"/>
      <c r="F20" s="4"/>
      <c r="G20" s="1"/>
    </row>
    <row r="21" spans="3:6" ht="24" thickBot="1">
      <c r="C21" s="26">
        <f>IF(C10='p11401'!D17,1," ")</f>
        <v>1</v>
      </c>
      <c r="D21" s="26">
        <f>IF(D10='p11401'!D16,1," ")</f>
        <v>1</v>
      </c>
      <c r="E21" s="26">
        <f>IF(E10='p11401'!D15,1," ")</f>
        <v>1</v>
      </c>
      <c r="F21" s="26">
        <f>IF(F10='p11401'!D5,1," ")</f>
        <v>1</v>
      </c>
    </row>
    <row r="22" ht="24" thickBot="1">
      <c r="F22" s="26">
        <f>IF(SUM(A19:F19)=F10,1," ")</f>
        <v>1</v>
      </c>
    </row>
  </sheetData>
  <sheetProtection/>
  <mergeCells count="2">
    <mergeCell ref="B1:G1"/>
    <mergeCell ref="B2:G2"/>
  </mergeCells>
  <printOptions/>
  <pageMargins left="1.141732283464567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-واحد آمار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61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58</v>
      </c>
      <c r="C3" s="9" t="s">
        <v>15</v>
      </c>
      <c r="D3" s="33">
        <v>6620.1</v>
      </c>
      <c r="E3" s="10" t="s">
        <v>2</v>
      </c>
    </row>
    <row r="4" spans="2:5" ht="24.75" customHeight="1">
      <c r="B4" s="11"/>
      <c r="C4" s="9" t="s">
        <v>16</v>
      </c>
      <c r="D4" s="68">
        <v>28</v>
      </c>
      <c r="E4" s="10" t="s">
        <v>3</v>
      </c>
    </row>
    <row r="5" spans="2:5" ht="24.75" customHeight="1">
      <c r="B5" s="17"/>
      <c r="C5" s="18" t="s">
        <v>17</v>
      </c>
      <c r="D5" s="34">
        <v>44471</v>
      </c>
      <c r="E5" s="19" t="s">
        <v>47</v>
      </c>
    </row>
    <row r="6" spans="2:5" ht="24.75" customHeight="1">
      <c r="B6" s="106" t="s">
        <v>62</v>
      </c>
      <c r="C6" s="107"/>
      <c r="D6" s="107"/>
      <c r="E6" s="108"/>
    </row>
    <row r="7" spans="2:5" ht="24.75" customHeight="1">
      <c r="B7" s="11"/>
      <c r="C7" s="9" t="s">
        <v>18</v>
      </c>
      <c r="D7" s="64">
        <v>1470.981</v>
      </c>
      <c r="E7" s="10" t="s">
        <v>4</v>
      </c>
    </row>
    <row r="8" spans="2:5" ht="24.75" customHeight="1">
      <c r="B8" s="11"/>
      <c r="C8" s="9" t="s">
        <v>18</v>
      </c>
      <c r="D8" s="64">
        <v>792.6320000000002</v>
      </c>
      <c r="E8" s="10" t="s">
        <v>5</v>
      </c>
    </row>
    <row r="9" spans="2:5" ht="24.75" customHeight="1">
      <c r="B9" s="8" t="s">
        <v>63</v>
      </c>
      <c r="C9" s="9" t="s">
        <v>19</v>
      </c>
      <c r="D9" s="35">
        <v>2252</v>
      </c>
      <c r="E9" s="10" t="s">
        <v>6</v>
      </c>
    </row>
    <row r="10" spans="2:5" ht="24.75" customHeight="1">
      <c r="B10" s="13"/>
      <c r="C10" s="9" t="s">
        <v>19</v>
      </c>
      <c r="D10" s="35">
        <v>5433</v>
      </c>
      <c r="E10" s="10" t="s">
        <v>59</v>
      </c>
    </row>
    <row r="11" spans="2:5" ht="24.75" customHeight="1">
      <c r="B11" s="11"/>
      <c r="C11" s="9" t="s">
        <v>20</v>
      </c>
      <c r="D11" s="35">
        <v>5423</v>
      </c>
      <c r="E11" s="65" t="s">
        <v>60</v>
      </c>
    </row>
    <row r="12" spans="2:5" ht="24.75" customHeight="1">
      <c r="B12" s="11"/>
      <c r="C12" s="9" t="s">
        <v>45</v>
      </c>
      <c r="D12" s="33">
        <v>135.4</v>
      </c>
      <c r="E12" s="10" t="s">
        <v>49</v>
      </c>
    </row>
    <row r="13" spans="2:5" ht="24.75" customHeight="1">
      <c r="B13" s="11"/>
      <c r="C13" s="9" t="s">
        <v>45</v>
      </c>
      <c r="D13" s="33">
        <v>135.4</v>
      </c>
      <c r="E13" s="10" t="s">
        <v>50</v>
      </c>
    </row>
    <row r="14" spans="2:5" ht="24.75" customHeight="1">
      <c r="B14" s="11"/>
      <c r="C14" s="9" t="s">
        <v>21</v>
      </c>
      <c r="D14" s="33">
        <v>207</v>
      </c>
      <c r="E14" s="10" t="s">
        <v>8</v>
      </c>
    </row>
    <row r="15" spans="2:5" ht="24.75" customHeight="1">
      <c r="B15" s="11"/>
      <c r="C15" s="9" t="s">
        <v>17</v>
      </c>
      <c r="D15" s="35">
        <v>2864</v>
      </c>
      <c r="E15" s="10" t="s">
        <v>55</v>
      </c>
    </row>
    <row r="16" spans="2:5" ht="24.75" customHeight="1">
      <c r="B16" s="11"/>
      <c r="C16" s="9" t="s">
        <v>22</v>
      </c>
      <c r="D16" s="35">
        <v>543187525</v>
      </c>
      <c r="E16" s="12" t="s">
        <v>9</v>
      </c>
    </row>
    <row r="17" spans="2:5" ht="24.75" customHeight="1">
      <c r="B17" s="11"/>
      <c r="C17" s="9" t="s">
        <v>23</v>
      </c>
      <c r="D17" s="35">
        <v>35513531913</v>
      </c>
      <c r="E17" s="12" t="s">
        <v>9</v>
      </c>
    </row>
    <row r="18" spans="2:5" ht="24.75" customHeight="1">
      <c r="B18" s="11"/>
      <c r="C18" s="9" t="s">
        <v>23</v>
      </c>
      <c r="D18" s="35">
        <v>35752718848</v>
      </c>
      <c r="E18" s="10" t="s">
        <v>10</v>
      </c>
    </row>
    <row r="19" spans="2:5" ht="24.75" customHeight="1">
      <c r="B19" s="11"/>
      <c r="C19" s="9" t="s">
        <v>46</v>
      </c>
      <c r="D19" s="36">
        <v>1.0067350928537875</v>
      </c>
      <c r="E19" s="10" t="s">
        <v>11</v>
      </c>
    </row>
    <row r="20" spans="2:5" ht="24.75" customHeight="1">
      <c r="B20" s="11"/>
      <c r="C20" s="9" t="s">
        <v>23</v>
      </c>
      <c r="D20" s="35">
        <v>7932352762</v>
      </c>
      <c r="E20" s="10" t="s">
        <v>12</v>
      </c>
    </row>
    <row r="21" spans="2:5" ht="24.75" customHeight="1" thickBot="1">
      <c r="B21" s="14" t="s">
        <v>64</v>
      </c>
      <c r="C21" s="15" t="s">
        <v>24</v>
      </c>
      <c r="D21" s="37">
        <v>22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Yagut,Regular"&amp;11معاونت برنامه ريزي و مهندسي- دفتر فناوري اطلاعات و ارتباطات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8" max="8" width="16.140625" style="0" customWidth="1"/>
  </cols>
  <sheetData>
    <row r="1" spans="1:6" ht="23.25">
      <c r="A1" s="110" t="s">
        <v>36</v>
      </c>
      <c r="B1" s="110"/>
      <c r="C1" s="110"/>
      <c r="D1" s="110"/>
      <c r="E1" s="110"/>
      <c r="F1" s="110"/>
    </row>
    <row r="2" spans="1:6" ht="26.25" customHeight="1" thickBot="1">
      <c r="A2" s="109" t="str">
        <f>'p188'!B1</f>
        <v>تا پايان سال 88</v>
      </c>
      <c r="B2" s="109"/>
      <c r="C2" s="109"/>
      <c r="D2" s="109"/>
      <c r="E2" s="109"/>
      <c r="F2" s="109"/>
    </row>
    <row r="3" spans="1:6" ht="23.25" thickTop="1">
      <c r="A3" s="20" t="s">
        <v>28</v>
      </c>
      <c r="B3" s="21" t="s">
        <v>29</v>
      </c>
      <c r="C3" s="21" t="s">
        <v>30</v>
      </c>
      <c r="D3" s="21" t="s">
        <v>30</v>
      </c>
      <c r="E3" s="21" t="s">
        <v>31</v>
      </c>
      <c r="F3" s="22" t="s">
        <v>32</v>
      </c>
    </row>
    <row r="4" spans="1:6" ht="22.5">
      <c r="A4" s="23" t="s">
        <v>33</v>
      </c>
      <c r="B4" s="24" t="s">
        <v>34</v>
      </c>
      <c r="C4" s="24" t="s">
        <v>34</v>
      </c>
      <c r="D4" s="24" t="s">
        <v>0</v>
      </c>
      <c r="E4" s="24" t="s">
        <v>35</v>
      </c>
      <c r="F4" s="25"/>
    </row>
    <row r="5" spans="1:6" ht="36" customHeight="1">
      <c r="A5" s="41">
        <f>(B5/C5)</f>
        <v>1.0203006341440253</v>
      </c>
      <c r="B5" s="42">
        <v>31844857191</v>
      </c>
      <c r="C5" s="42">
        <v>31211249043</v>
      </c>
      <c r="D5" s="42">
        <v>480676988</v>
      </c>
      <c r="E5" s="42">
        <v>37355</v>
      </c>
      <c r="F5" s="43" t="s">
        <v>37</v>
      </c>
    </row>
    <row r="6" spans="1:6" ht="36" customHeight="1">
      <c r="A6" s="41">
        <f>(B6/C6)</f>
        <v>0.9083228079328963</v>
      </c>
      <c r="B6" s="42">
        <v>3907861657</v>
      </c>
      <c r="C6" s="42">
        <v>4302282870</v>
      </c>
      <c r="D6" s="42">
        <v>62510537</v>
      </c>
      <c r="E6" s="42">
        <v>7116</v>
      </c>
      <c r="F6" s="43" t="s">
        <v>57</v>
      </c>
    </row>
    <row r="7" spans="1:6" ht="37.5" customHeight="1" thickBot="1">
      <c r="A7" s="67">
        <f>(B7/C7)</f>
        <v>1.0067350928537875</v>
      </c>
      <c r="B7" s="44">
        <v>35752718848</v>
      </c>
      <c r="C7" s="44">
        <v>35513531913</v>
      </c>
      <c r="D7" s="44">
        <v>543187525</v>
      </c>
      <c r="E7" s="44">
        <v>44471</v>
      </c>
      <c r="F7" s="45" t="s">
        <v>48</v>
      </c>
    </row>
    <row r="8" spans="1:6" ht="20.25" thickTop="1">
      <c r="A8" s="50"/>
      <c r="B8" s="50"/>
      <c r="C8" s="50"/>
      <c r="D8" s="50"/>
      <c r="E8" s="50"/>
      <c r="F8" s="50"/>
    </row>
    <row r="9" spans="1:6" ht="36.75" thickBot="1">
      <c r="A9" s="38"/>
      <c r="B9" s="38"/>
      <c r="C9" s="62"/>
      <c r="D9" s="63" t="s">
        <v>39</v>
      </c>
      <c r="E9" s="38"/>
      <c r="F9" s="38"/>
    </row>
    <row r="10" spans="1:6" ht="27.75" thickTop="1">
      <c r="A10" s="51" t="s">
        <v>40</v>
      </c>
      <c r="B10" s="52" t="s">
        <v>41</v>
      </c>
      <c r="C10" s="53" t="s">
        <v>42</v>
      </c>
      <c r="D10" s="52" t="s">
        <v>43</v>
      </c>
      <c r="E10" s="52" t="s">
        <v>44</v>
      </c>
      <c r="F10" s="54" t="s">
        <v>32</v>
      </c>
    </row>
    <row r="11" spans="1:6" ht="19.5">
      <c r="A11" s="55"/>
      <c r="B11" s="56"/>
      <c r="C11" s="56"/>
      <c r="D11" s="56"/>
      <c r="E11" s="56"/>
      <c r="F11" s="57"/>
    </row>
    <row r="12" spans="1:6" ht="31.5">
      <c r="A12" s="66">
        <v>3137</v>
      </c>
      <c r="B12" s="42">
        <v>129</v>
      </c>
      <c r="C12" s="42">
        <v>1483</v>
      </c>
      <c r="D12" s="42">
        <v>1298</v>
      </c>
      <c r="E12" s="42">
        <v>31308</v>
      </c>
      <c r="F12" s="43" t="s">
        <v>38</v>
      </c>
    </row>
    <row r="13" spans="1:6" ht="31.5">
      <c r="A13" s="66">
        <v>209</v>
      </c>
      <c r="B13" s="42">
        <v>19</v>
      </c>
      <c r="C13" s="42">
        <v>242</v>
      </c>
      <c r="D13" s="42">
        <v>214</v>
      </c>
      <c r="E13" s="42">
        <v>6432</v>
      </c>
      <c r="F13" s="43" t="s">
        <v>57</v>
      </c>
    </row>
    <row r="14" spans="1:6" ht="32.25" thickBot="1">
      <c r="A14" s="60">
        <f>SUM(A12:A13)</f>
        <v>3346</v>
      </c>
      <c r="B14" s="61">
        <v>148</v>
      </c>
      <c r="C14" s="61">
        <v>1725</v>
      </c>
      <c r="D14" s="61">
        <v>1512</v>
      </c>
      <c r="E14" s="61">
        <v>37740</v>
      </c>
      <c r="F14" s="45" t="s">
        <v>48</v>
      </c>
    </row>
    <row r="15" spans="1:6" ht="91.5" customHeight="1" thickBot="1" thickTop="1">
      <c r="A15" s="2"/>
      <c r="B15" s="3"/>
      <c r="C15" s="3"/>
      <c r="D15" s="3"/>
      <c r="E15" s="4"/>
      <c r="F15" s="1"/>
    </row>
    <row r="16" spans="2:5" ht="24" thickBot="1">
      <c r="B16" s="26">
        <f>IF(B7='p188'!D18,1," ")</f>
        <v>1</v>
      </c>
      <c r="C16" s="26">
        <f>IF(C7='p188'!D17,1," ")</f>
        <v>1</v>
      </c>
      <c r="D16" s="26">
        <f>IF(D7='p188'!D16,1," ")</f>
        <v>1</v>
      </c>
      <c r="E16" s="26">
        <f>IF('p288'!E7='p188'!D5,1," ")</f>
        <v>1</v>
      </c>
    </row>
    <row r="17" ht="24" thickBot="1">
      <c r="E17" s="26">
        <f>IF(SUM(A14:E14)=E7,1,"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Yagut,Regular"&amp;11معاونت برنامه ريزي و مهندسي- دفتر فناوري اطلاعات و ارتباطات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67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70" t="s">
        <v>66</v>
      </c>
      <c r="C3" s="9" t="s">
        <v>15</v>
      </c>
      <c r="D3" s="68">
        <v>6620.1</v>
      </c>
      <c r="E3" s="10" t="s">
        <v>2</v>
      </c>
    </row>
    <row r="4" spans="2:5" ht="24.75" customHeight="1">
      <c r="B4" s="11"/>
      <c r="C4" s="9" t="s">
        <v>16</v>
      </c>
      <c r="D4" s="68">
        <v>29</v>
      </c>
      <c r="E4" s="10" t="s">
        <v>3</v>
      </c>
    </row>
    <row r="5" spans="2:5" ht="24.75" customHeight="1">
      <c r="B5" s="17"/>
      <c r="C5" s="18" t="s">
        <v>17</v>
      </c>
      <c r="D5" s="34">
        <v>49272</v>
      </c>
      <c r="E5" s="19" t="s">
        <v>47</v>
      </c>
    </row>
    <row r="6" spans="2:5" ht="24.75" customHeight="1">
      <c r="B6" s="106" t="s">
        <v>69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1580</v>
      </c>
      <c r="E7" s="10" t="s">
        <v>4</v>
      </c>
    </row>
    <row r="8" spans="2:5" ht="24.75" customHeight="1">
      <c r="B8" s="11"/>
      <c r="C8" s="9" t="s">
        <v>18</v>
      </c>
      <c r="D8" s="68">
        <v>823</v>
      </c>
      <c r="E8" s="10" t="s">
        <v>5</v>
      </c>
    </row>
    <row r="9" spans="2:5" ht="24.75" customHeight="1">
      <c r="B9" s="8" t="s">
        <v>68</v>
      </c>
      <c r="C9" s="9" t="s">
        <v>19</v>
      </c>
      <c r="D9" s="35">
        <v>2297</v>
      </c>
      <c r="E9" s="10" t="s">
        <v>6</v>
      </c>
    </row>
    <row r="10" spans="2:5" ht="24.75" customHeight="1">
      <c r="B10" s="13"/>
      <c r="C10" s="9" t="s">
        <v>19</v>
      </c>
      <c r="D10" s="35">
        <v>5433</v>
      </c>
      <c r="E10" s="10" t="s">
        <v>59</v>
      </c>
    </row>
    <row r="11" spans="2:5" ht="24.75" customHeight="1">
      <c r="B11" s="11"/>
      <c r="C11" s="9" t="s">
        <v>20</v>
      </c>
      <c r="D11" s="35">
        <v>6570</v>
      </c>
      <c r="E11" s="65" t="s">
        <v>60</v>
      </c>
    </row>
    <row r="12" spans="2:5" ht="24.75" customHeight="1">
      <c r="B12" s="11"/>
      <c r="C12" s="9" t="s">
        <v>45</v>
      </c>
      <c r="D12" s="33">
        <v>109</v>
      </c>
      <c r="E12" s="10" t="s">
        <v>49</v>
      </c>
    </row>
    <row r="13" spans="2:5" ht="24.75" customHeight="1">
      <c r="B13" s="11"/>
      <c r="C13" s="9" t="s">
        <v>45</v>
      </c>
      <c r="D13" s="33">
        <v>109</v>
      </c>
      <c r="E13" s="10" t="s">
        <v>50</v>
      </c>
    </row>
    <row r="14" spans="2:5" ht="24.75" customHeight="1">
      <c r="B14" s="11"/>
      <c r="C14" s="9" t="s">
        <v>21</v>
      </c>
      <c r="D14" s="33">
        <v>213</v>
      </c>
      <c r="E14" s="10" t="s">
        <v>8</v>
      </c>
    </row>
    <row r="15" spans="2:5" ht="24.75" customHeight="1">
      <c r="B15" s="11"/>
      <c r="C15" s="9" t="s">
        <v>17</v>
      </c>
      <c r="D15" s="35">
        <v>4126</v>
      </c>
      <c r="E15" s="10" t="s">
        <v>55</v>
      </c>
    </row>
    <row r="16" spans="2:5" ht="24.75" customHeight="1">
      <c r="B16" s="11"/>
      <c r="C16" s="9" t="s">
        <v>22</v>
      </c>
      <c r="D16" s="35">
        <v>562386756</v>
      </c>
      <c r="E16" s="12" t="s">
        <v>9</v>
      </c>
    </row>
    <row r="17" spans="2:5" ht="24.75" customHeight="1">
      <c r="B17" s="11"/>
      <c r="C17" s="9" t="s">
        <v>23</v>
      </c>
      <c r="D17" s="35">
        <v>48265399399</v>
      </c>
      <c r="E17" s="12" t="s">
        <v>9</v>
      </c>
    </row>
    <row r="18" spans="2:5" ht="24.75" customHeight="1">
      <c r="B18" s="11"/>
      <c r="C18" s="9" t="s">
        <v>23</v>
      </c>
      <c r="D18" s="35">
        <v>41883854675</v>
      </c>
      <c r="E18" s="10" t="s">
        <v>10</v>
      </c>
    </row>
    <row r="19" spans="2:5" ht="24.75" customHeight="1">
      <c r="B19" s="11"/>
      <c r="C19" s="9" t="s">
        <v>46</v>
      </c>
      <c r="D19" s="36">
        <v>0.8677822041573695</v>
      </c>
      <c r="E19" s="10" t="s">
        <v>11</v>
      </c>
    </row>
    <row r="20" spans="2:5" ht="24.75" customHeight="1">
      <c r="B20" s="11"/>
      <c r="C20" s="9" t="s">
        <v>23</v>
      </c>
      <c r="D20" s="35">
        <v>14381456473</v>
      </c>
      <c r="E20" s="10" t="s">
        <v>12</v>
      </c>
    </row>
    <row r="21" spans="2:5" ht="24.75" customHeight="1" thickBot="1">
      <c r="B21" s="69" t="s">
        <v>70</v>
      </c>
      <c r="C21" s="15" t="s">
        <v>24</v>
      </c>
      <c r="D21" s="37">
        <v>19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8" max="8" width="16.140625" style="0" customWidth="1"/>
  </cols>
  <sheetData>
    <row r="1" spans="1:6" ht="23.25">
      <c r="A1" s="110" t="s">
        <v>36</v>
      </c>
      <c r="B1" s="110"/>
      <c r="C1" s="110"/>
      <c r="D1" s="110"/>
      <c r="E1" s="110"/>
      <c r="F1" s="110"/>
    </row>
    <row r="2" spans="1:6" ht="26.25" customHeight="1" thickBot="1">
      <c r="A2" s="109" t="str">
        <f>'p189'!B1</f>
        <v>تا پايان سال 89</v>
      </c>
      <c r="B2" s="109"/>
      <c r="C2" s="109"/>
      <c r="D2" s="109"/>
      <c r="E2" s="109"/>
      <c r="F2" s="109"/>
    </row>
    <row r="3" spans="1:6" ht="23.25" thickTop="1">
      <c r="A3" s="20" t="s">
        <v>28</v>
      </c>
      <c r="B3" s="21" t="s">
        <v>29</v>
      </c>
      <c r="C3" s="21" t="s">
        <v>30</v>
      </c>
      <c r="D3" s="21" t="s">
        <v>30</v>
      </c>
      <c r="E3" s="21" t="s">
        <v>31</v>
      </c>
      <c r="F3" s="22" t="s">
        <v>32</v>
      </c>
    </row>
    <row r="4" spans="1:6" ht="22.5">
      <c r="A4" s="23" t="s">
        <v>33</v>
      </c>
      <c r="B4" s="24" t="s">
        <v>34</v>
      </c>
      <c r="C4" s="24" t="s">
        <v>34</v>
      </c>
      <c r="D4" s="24" t="s">
        <v>0</v>
      </c>
      <c r="E4" s="24" t="s">
        <v>35</v>
      </c>
      <c r="F4" s="25"/>
    </row>
    <row r="5" spans="1:6" ht="31.5">
      <c r="A5" s="41">
        <f>(B5/C5)</f>
        <v>0.8707472123827207</v>
      </c>
      <c r="B5" s="42">
        <v>35818483002</v>
      </c>
      <c r="C5" s="42">
        <v>41135340421</v>
      </c>
      <c r="D5" s="42">
        <v>478936666</v>
      </c>
      <c r="E5" s="42">
        <v>38425</v>
      </c>
      <c r="F5" s="43" t="s">
        <v>37</v>
      </c>
    </row>
    <row r="6" spans="1:6" ht="31.5">
      <c r="A6" s="41">
        <f>(B6/C6)</f>
        <v>0.9044103992649689</v>
      </c>
      <c r="B6" s="42">
        <v>3710971426</v>
      </c>
      <c r="C6" s="42">
        <v>4103194113</v>
      </c>
      <c r="D6" s="42">
        <v>41701403</v>
      </c>
      <c r="E6" s="42">
        <v>5534</v>
      </c>
      <c r="F6" s="43" t="s">
        <v>57</v>
      </c>
    </row>
    <row r="7" spans="1:6" ht="31.5">
      <c r="A7" s="41">
        <f>(B7/C7)</f>
        <v>0.7778346084175118</v>
      </c>
      <c r="B7" s="42">
        <v>2354400247</v>
      </c>
      <c r="C7" s="42">
        <v>3026864865</v>
      </c>
      <c r="D7" s="42">
        <v>41748687</v>
      </c>
      <c r="E7" s="42">
        <v>5313</v>
      </c>
      <c r="F7" s="43" t="s">
        <v>65</v>
      </c>
    </row>
    <row r="8" spans="1:6" ht="32.25" thickBot="1">
      <c r="A8" s="67">
        <f>(B8/C8)</f>
        <v>0.8677822041573695</v>
      </c>
      <c r="B8" s="44">
        <f>SUM(B5:B7)</f>
        <v>41883854675</v>
      </c>
      <c r="C8" s="44">
        <f>SUM(C5:C7)</f>
        <v>48265399399</v>
      </c>
      <c r="D8" s="44">
        <f>SUM(D5:D7)</f>
        <v>562386756</v>
      </c>
      <c r="E8" s="44">
        <f>SUM(E5:E7)</f>
        <v>49272</v>
      </c>
      <c r="F8" s="45" t="s">
        <v>48</v>
      </c>
    </row>
    <row r="9" spans="1:6" ht="37.5" thickBot="1" thickTop="1">
      <c r="A9" s="38"/>
      <c r="B9" s="38"/>
      <c r="C9" s="62"/>
      <c r="D9" s="63" t="s">
        <v>39</v>
      </c>
      <c r="E9" s="38"/>
      <c r="F9" s="38"/>
    </row>
    <row r="10" spans="1:6" ht="27.75" thickTop="1">
      <c r="A10" s="51" t="s">
        <v>40</v>
      </c>
      <c r="B10" s="52" t="s">
        <v>41</v>
      </c>
      <c r="C10" s="53" t="s">
        <v>42</v>
      </c>
      <c r="D10" s="52" t="s">
        <v>43</v>
      </c>
      <c r="E10" s="52" t="s">
        <v>44</v>
      </c>
      <c r="F10" s="54" t="s">
        <v>32</v>
      </c>
    </row>
    <row r="11" spans="1:6" ht="12" customHeight="1">
      <c r="A11" s="55"/>
      <c r="B11" s="56"/>
      <c r="C11" s="56"/>
      <c r="D11" s="56"/>
      <c r="E11" s="56"/>
      <c r="F11" s="57"/>
    </row>
    <row r="12" spans="1:6" ht="31.5">
      <c r="A12" s="66">
        <v>3252</v>
      </c>
      <c r="B12" s="42">
        <v>140</v>
      </c>
      <c r="C12" s="42">
        <v>1587</v>
      </c>
      <c r="D12" s="42">
        <v>1261</v>
      </c>
      <c r="E12" s="42">
        <v>32185</v>
      </c>
      <c r="F12" s="43" t="s">
        <v>38</v>
      </c>
    </row>
    <row r="13" spans="1:6" ht="31.5">
      <c r="A13" s="66">
        <v>192</v>
      </c>
      <c r="B13" s="42">
        <v>7</v>
      </c>
      <c r="C13" s="42">
        <v>122</v>
      </c>
      <c r="D13" s="42">
        <v>145</v>
      </c>
      <c r="E13" s="42">
        <v>5068</v>
      </c>
      <c r="F13" s="43" t="s">
        <v>57</v>
      </c>
    </row>
    <row r="14" spans="1:6" ht="31.5">
      <c r="A14" s="66">
        <v>190</v>
      </c>
      <c r="B14" s="42">
        <v>15</v>
      </c>
      <c r="C14" s="42">
        <v>156</v>
      </c>
      <c r="D14" s="42">
        <v>154</v>
      </c>
      <c r="E14" s="42">
        <v>4798</v>
      </c>
      <c r="F14" s="43" t="s">
        <v>65</v>
      </c>
    </row>
    <row r="15" spans="1:6" ht="32.25" thickBot="1">
      <c r="A15" s="60">
        <f>SUM(A12:A14)</f>
        <v>3634</v>
      </c>
      <c r="B15" s="61">
        <f>SUM(B12:B14)</f>
        <v>162</v>
      </c>
      <c r="C15" s="61">
        <f>SUM(C12:C14)</f>
        <v>1865</v>
      </c>
      <c r="D15" s="61">
        <f>SUM(D12:D14)</f>
        <v>1560</v>
      </c>
      <c r="E15" s="61">
        <f>SUM(E12:E14)</f>
        <v>42051</v>
      </c>
      <c r="F15" s="45" t="s">
        <v>48</v>
      </c>
    </row>
    <row r="16" spans="1:6" ht="91.5" customHeight="1" thickBot="1" thickTop="1">
      <c r="A16" s="2"/>
      <c r="B16" s="3"/>
      <c r="C16" s="3"/>
      <c r="D16" s="3"/>
      <c r="E16" s="4"/>
      <c r="F16" s="1"/>
    </row>
    <row r="17" spans="2:5" ht="24" thickBot="1">
      <c r="B17" s="26">
        <f>IF(B8='p189'!D18,1," ")</f>
        <v>1</v>
      </c>
      <c r="C17" s="26">
        <f>IF(C8='p189'!D17,1," ")</f>
        <v>1</v>
      </c>
      <c r="D17" s="26">
        <f>IF(D8='p189'!D16,1," ")</f>
        <v>1</v>
      </c>
      <c r="E17" s="26">
        <f>IF(E8='p189'!D5,1," ")</f>
        <v>1</v>
      </c>
    </row>
    <row r="18" ht="24" thickBot="1">
      <c r="E18" s="26">
        <f>IF(SUM(A15:E15)=E8,1,"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8"/>
      <c r="B1" s="39" t="s">
        <v>71</v>
      </c>
      <c r="C1" s="40"/>
      <c r="D1" s="40" t="s">
        <v>26</v>
      </c>
      <c r="E1" s="38"/>
    </row>
    <row r="2" spans="2:5" ht="24.75" customHeight="1" thickTop="1">
      <c r="B2" s="5" t="s">
        <v>25</v>
      </c>
      <c r="C2" s="6" t="s">
        <v>14</v>
      </c>
      <c r="D2" s="6" t="s">
        <v>27</v>
      </c>
      <c r="E2" s="7" t="s">
        <v>1</v>
      </c>
    </row>
    <row r="3" spans="2:5" ht="24.75" customHeight="1">
      <c r="B3" s="8" t="s">
        <v>66</v>
      </c>
      <c r="C3" s="9" t="s">
        <v>15</v>
      </c>
      <c r="D3" s="68">
        <v>6620.1</v>
      </c>
      <c r="E3" s="10" t="s">
        <v>2</v>
      </c>
    </row>
    <row r="4" spans="2:5" ht="24.75" customHeight="1">
      <c r="B4" s="11"/>
      <c r="C4" s="9" t="s">
        <v>16</v>
      </c>
      <c r="D4" s="68">
        <v>31</v>
      </c>
      <c r="E4" s="10" t="s">
        <v>3</v>
      </c>
    </row>
    <row r="5" spans="2:5" ht="24.75" customHeight="1">
      <c r="B5" s="17"/>
      <c r="C5" s="18" t="s">
        <v>17</v>
      </c>
      <c r="D5" s="34">
        <v>53370</v>
      </c>
      <c r="E5" s="19" t="s">
        <v>47</v>
      </c>
    </row>
    <row r="6" spans="2:5" ht="24.75" customHeight="1">
      <c r="B6" s="106" t="s">
        <v>72</v>
      </c>
      <c r="C6" s="107"/>
      <c r="D6" s="107"/>
      <c r="E6" s="108"/>
    </row>
    <row r="7" spans="2:5" ht="24.75" customHeight="1">
      <c r="B7" s="11"/>
      <c r="C7" s="9" t="s">
        <v>18</v>
      </c>
      <c r="D7" s="68">
        <v>1590.137</v>
      </c>
      <c r="E7" s="10" t="s">
        <v>4</v>
      </c>
    </row>
    <row r="8" spans="2:5" ht="24.75" customHeight="1">
      <c r="B8" s="11"/>
      <c r="C8" s="9" t="s">
        <v>18</v>
      </c>
      <c r="D8" s="68">
        <v>838.191</v>
      </c>
      <c r="E8" s="10" t="s">
        <v>5</v>
      </c>
    </row>
    <row r="9" spans="2:5" ht="24.75" customHeight="1">
      <c r="B9" s="8" t="s">
        <v>73</v>
      </c>
      <c r="C9" s="9" t="s">
        <v>19</v>
      </c>
      <c r="D9" s="35">
        <v>2370</v>
      </c>
      <c r="E9" s="10" t="s">
        <v>6</v>
      </c>
    </row>
    <row r="10" spans="2:5" ht="24.75" customHeight="1">
      <c r="B10" s="13"/>
      <c r="C10" s="9" t="s">
        <v>19</v>
      </c>
      <c r="D10" s="35">
        <v>3925</v>
      </c>
      <c r="E10" s="10" t="s">
        <v>59</v>
      </c>
    </row>
    <row r="11" spans="2:5" ht="24.75" customHeight="1">
      <c r="B11" s="11"/>
      <c r="C11" s="9" t="s">
        <v>20</v>
      </c>
      <c r="D11" s="35">
        <v>10349</v>
      </c>
      <c r="E11" s="65" t="s">
        <v>60</v>
      </c>
    </row>
    <row r="12" spans="2:5" ht="24.75" customHeight="1">
      <c r="B12" s="11"/>
      <c r="C12" s="9" t="s">
        <v>45</v>
      </c>
      <c r="D12" s="33">
        <v>107</v>
      </c>
      <c r="E12" s="10" t="s">
        <v>49</v>
      </c>
    </row>
    <row r="13" spans="2:5" ht="24.75" customHeight="1">
      <c r="B13" s="11"/>
      <c r="C13" s="9" t="s">
        <v>45</v>
      </c>
      <c r="D13" s="33">
        <v>104</v>
      </c>
      <c r="E13" s="10" t="s">
        <v>50</v>
      </c>
    </row>
    <row r="14" spans="2:5" ht="24.75" customHeight="1">
      <c r="B14" s="11"/>
      <c r="C14" s="9" t="s">
        <v>21</v>
      </c>
      <c r="D14" s="33">
        <v>216</v>
      </c>
      <c r="E14" s="10" t="s">
        <v>8</v>
      </c>
    </row>
    <row r="15" spans="2:5" ht="24.75" customHeight="1">
      <c r="B15" s="11"/>
      <c r="C15" s="9" t="s">
        <v>17</v>
      </c>
      <c r="D15" s="35">
        <v>3581</v>
      </c>
      <c r="E15" s="10" t="s">
        <v>55</v>
      </c>
    </row>
    <row r="16" spans="2:5" ht="24.75" customHeight="1">
      <c r="B16" s="11"/>
      <c r="C16" s="9" t="s">
        <v>22</v>
      </c>
      <c r="D16" s="35">
        <v>517712934</v>
      </c>
      <c r="E16" s="12" t="s">
        <v>9</v>
      </c>
    </row>
    <row r="17" spans="2:5" ht="24.75" customHeight="1">
      <c r="B17" s="11"/>
      <c r="C17" s="9" t="s">
        <v>23</v>
      </c>
      <c r="D17" s="35">
        <v>99141124148</v>
      </c>
      <c r="E17" s="12" t="s">
        <v>9</v>
      </c>
    </row>
    <row r="18" spans="2:5" ht="24.75" customHeight="1">
      <c r="B18" s="11"/>
      <c r="C18" s="9" t="s">
        <v>23</v>
      </c>
      <c r="D18" s="35">
        <v>93406357870</v>
      </c>
      <c r="E18" s="10" t="s">
        <v>10</v>
      </c>
    </row>
    <row r="19" spans="2:5" ht="24.75" customHeight="1">
      <c r="B19" s="11"/>
      <c r="C19" s="9" t="s">
        <v>46</v>
      </c>
      <c r="D19" s="36">
        <v>0.9421555249924439</v>
      </c>
      <c r="E19" s="10" t="s">
        <v>11</v>
      </c>
    </row>
    <row r="20" spans="2:5" ht="24.75" customHeight="1">
      <c r="B20" s="11"/>
      <c r="C20" s="9" t="s">
        <v>23</v>
      </c>
      <c r="D20" s="35">
        <v>20162169624</v>
      </c>
      <c r="E20" s="10" t="s">
        <v>12</v>
      </c>
    </row>
    <row r="21" spans="2:5" ht="24.75" customHeight="1" thickBot="1">
      <c r="B21" s="69" t="s">
        <v>74</v>
      </c>
      <c r="C21" s="15" t="s">
        <v>24</v>
      </c>
      <c r="D21" s="37">
        <v>15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8" max="8" width="16.140625" style="0" customWidth="1"/>
  </cols>
  <sheetData>
    <row r="1" spans="1:6" ht="23.25">
      <c r="A1" s="110" t="s">
        <v>36</v>
      </c>
      <c r="B1" s="110"/>
      <c r="C1" s="110"/>
      <c r="D1" s="110"/>
      <c r="E1" s="110"/>
      <c r="F1" s="110"/>
    </row>
    <row r="2" spans="1:6" ht="26.25" customHeight="1" thickBot="1">
      <c r="A2" s="109" t="str">
        <f>'p190'!B1</f>
        <v>تا پایان سال 90</v>
      </c>
      <c r="B2" s="109"/>
      <c r="C2" s="109"/>
      <c r="D2" s="109"/>
      <c r="E2" s="109"/>
      <c r="F2" s="109"/>
    </row>
    <row r="3" spans="1:6" ht="23.25" thickTop="1">
      <c r="A3" s="20" t="s">
        <v>28</v>
      </c>
      <c r="B3" s="21" t="s">
        <v>29</v>
      </c>
      <c r="C3" s="21" t="s">
        <v>30</v>
      </c>
      <c r="D3" s="21" t="s">
        <v>30</v>
      </c>
      <c r="E3" s="21" t="s">
        <v>31</v>
      </c>
      <c r="F3" s="22" t="s">
        <v>32</v>
      </c>
    </row>
    <row r="4" spans="1:6" ht="22.5">
      <c r="A4" s="23" t="s">
        <v>33</v>
      </c>
      <c r="B4" s="24" t="s">
        <v>34</v>
      </c>
      <c r="C4" s="24" t="s">
        <v>34</v>
      </c>
      <c r="D4" s="24" t="s">
        <v>0</v>
      </c>
      <c r="E4" s="24" t="s">
        <v>35</v>
      </c>
      <c r="F4" s="25"/>
    </row>
    <row r="5" spans="1:6" ht="31.5">
      <c r="A5" s="41">
        <v>0.9454794218942533</v>
      </c>
      <c r="B5" s="42">
        <v>79149852540</v>
      </c>
      <c r="C5" s="42">
        <v>83713987536</v>
      </c>
      <c r="D5" s="42">
        <v>433346082</v>
      </c>
      <c r="E5" s="42">
        <v>41394</v>
      </c>
      <c r="F5" s="43" t="s">
        <v>37</v>
      </c>
    </row>
    <row r="6" spans="1:6" ht="31.5">
      <c r="A6" s="41">
        <v>0.9388795651014326</v>
      </c>
      <c r="B6" s="42">
        <v>8066764426</v>
      </c>
      <c r="C6" s="42">
        <v>8591905422</v>
      </c>
      <c r="D6" s="42">
        <v>39303862</v>
      </c>
      <c r="E6" s="42">
        <v>6073</v>
      </c>
      <c r="F6" s="43" t="s">
        <v>57</v>
      </c>
    </row>
    <row r="7" spans="1:6" ht="31.5">
      <c r="A7" s="41">
        <v>0.9055642350555226</v>
      </c>
      <c r="B7" s="42">
        <v>6189740904</v>
      </c>
      <c r="C7" s="42">
        <v>6835231190</v>
      </c>
      <c r="D7" s="42">
        <v>45062990</v>
      </c>
      <c r="E7" s="42">
        <v>5903</v>
      </c>
      <c r="F7" s="43" t="s">
        <v>65</v>
      </c>
    </row>
    <row r="8" spans="1:6" ht="32.25" thickBot="1">
      <c r="A8" s="67">
        <v>0.9421555249924439</v>
      </c>
      <c r="B8" s="44">
        <v>93406357870</v>
      </c>
      <c r="C8" s="44">
        <v>99141124148</v>
      </c>
      <c r="D8" s="44">
        <v>517712934</v>
      </c>
      <c r="E8" s="44">
        <v>53370</v>
      </c>
      <c r="F8" s="45" t="s">
        <v>48</v>
      </c>
    </row>
    <row r="9" spans="1:6" ht="37.5" thickBot="1" thickTop="1">
      <c r="A9" s="38"/>
      <c r="B9" s="38"/>
      <c r="C9" s="62"/>
      <c r="D9" s="63" t="s">
        <v>39</v>
      </c>
      <c r="E9" s="38"/>
      <c r="F9" s="38"/>
    </row>
    <row r="10" spans="1:6" ht="27.75" thickTop="1">
      <c r="A10" s="51" t="s">
        <v>40</v>
      </c>
      <c r="B10" s="52" t="s">
        <v>41</v>
      </c>
      <c r="C10" s="53" t="s">
        <v>42</v>
      </c>
      <c r="D10" s="52" t="s">
        <v>43</v>
      </c>
      <c r="E10" s="52" t="s">
        <v>44</v>
      </c>
      <c r="F10" s="54" t="s">
        <v>32</v>
      </c>
    </row>
    <row r="11" spans="1:6" ht="12" customHeight="1">
      <c r="A11" s="55"/>
      <c r="B11" s="56"/>
      <c r="C11" s="56"/>
      <c r="D11" s="56"/>
      <c r="E11" s="56"/>
      <c r="F11" s="57"/>
    </row>
    <row r="12" spans="1:6" ht="31.5">
      <c r="A12" s="66">
        <v>3417</v>
      </c>
      <c r="B12" s="42">
        <v>149</v>
      </c>
      <c r="C12" s="42">
        <v>1681</v>
      </c>
      <c r="D12" s="42">
        <v>1261</v>
      </c>
      <c r="E12" s="42">
        <v>34886</v>
      </c>
      <c r="F12" s="43" t="s">
        <v>38</v>
      </c>
    </row>
    <row r="13" spans="1:6" ht="31.5">
      <c r="A13" s="66">
        <v>220</v>
      </c>
      <c r="B13" s="42">
        <v>7</v>
      </c>
      <c r="C13" s="42">
        <v>130</v>
      </c>
      <c r="D13" s="42">
        <v>177</v>
      </c>
      <c r="E13" s="42">
        <v>5539</v>
      </c>
      <c r="F13" s="43" t="s">
        <v>57</v>
      </c>
    </row>
    <row r="14" spans="1:6" ht="31.5">
      <c r="A14" s="66">
        <v>200</v>
      </c>
      <c r="B14" s="42">
        <v>15</v>
      </c>
      <c r="C14" s="42">
        <v>168</v>
      </c>
      <c r="D14" s="42">
        <v>245</v>
      </c>
      <c r="E14" s="42">
        <v>5275</v>
      </c>
      <c r="F14" s="43" t="s">
        <v>65</v>
      </c>
    </row>
    <row r="15" spans="1:6" ht="32.25" thickBot="1">
      <c r="A15" s="60">
        <v>3837</v>
      </c>
      <c r="B15" s="61">
        <v>171</v>
      </c>
      <c r="C15" s="61">
        <v>1979</v>
      </c>
      <c r="D15" s="61">
        <v>1683</v>
      </c>
      <c r="E15" s="61">
        <v>45700</v>
      </c>
      <c r="F15" s="45" t="s">
        <v>48</v>
      </c>
    </row>
    <row r="16" spans="1:6" ht="91.5" customHeight="1" thickBot="1" thickTop="1">
      <c r="A16" s="2"/>
      <c r="B16" s="3"/>
      <c r="C16" s="3"/>
      <c r="D16" s="3"/>
      <c r="E16" s="4"/>
      <c r="F16" s="1"/>
    </row>
    <row r="17" spans="2:5" ht="24" thickBot="1">
      <c r="B17" s="26">
        <f>IF(B8='p190'!D18,1," ")</f>
        <v>1</v>
      </c>
      <c r="C17" s="26">
        <f>IF(C8='p190'!D17,1," ")</f>
        <v>1</v>
      </c>
      <c r="D17" s="26">
        <f>IF(D8='p190'!D16,1," ")</f>
        <v>1</v>
      </c>
      <c r="E17" s="26">
        <f>IF(E8='p190'!D5,1," ")</f>
        <v>1</v>
      </c>
    </row>
    <row r="18" ht="24" thickBot="1">
      <c r="E18" s="26">
        <f>IF(SUM(A15:E15)=E8,1,"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TIMAS</dc:creator>
  <cp:keywords/>
  <dc:description/>
  <cp:lastModifiedBy>Zohreh Mozafarian</cp:lastModifiedBy>
  <cp:lastPrinted>2020-07-29T05:27:30Z</cp:lastPrinted>
  <dcterms:created xsi:type="dcterms:W3CDTF">2001-02-12T04:46:11Z</dcterms:created>
  <dcterms:modified xsi:type="dcterms:W3CDTF">2023-04-26T09:50:07Z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