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720" windowHeight="5970" tabRatio="895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<sst xmlns="http://schemas.openxmlformats.org/spreadsheetml/2006/main" count="1134" uniqueCount="120">
  <si>
    <t>KWH</t>
  </si>
  <si>
    <t>ملاحظات</t>
  </si>
  <si>
    <t>واحد</t>
  </si>
  <si>
    <t>مقدار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</si>
  <si>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</si>
  <si>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</si>
  <si>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</si>
  <si>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</si>
  <si>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</si>
  <si>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</si>
  <si>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</si>
  <si>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</si>
  <si>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</si>
  <si>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</si>
  <si>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</si>
  <si>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</si>
  <si>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</si>
  <si>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</si>
  <si>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</si>
  <si>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</si>
  <si>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</si>
  <si>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</si>
  <si>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</si>
  <si>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</si>
  <si>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</si>
  <si>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</si>
  <si>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</si>
  <si>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خلاصه آمار و اطلاعات مديريت برق ني ريز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</si>
  <si>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</si>
  <si>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</si>
  <si>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</si>
  <si>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</si>
  <si>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</si>
  <si>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</si>
  <si>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</si>
  <si>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مشتركين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</si>
  <si>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</si>
  <si>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</si>
  <si>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</si>
  <si>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</si>
  <si>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</si>
  <si>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</si>
  <si>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ني ريز</t>
  </si>
  <si>
    <t>آباده طشك</t>
  </si>
  <si>
    <t>جمع</t>
  </si>
  <si>
    <t>مگا وات</t>
  </si>
  <si>
    <t>درصد</t>
  </si>
  <si>
    <t xml:space="preserve">خلاصه آمار نواحي ني ريز </t>
  </si>
  <si>
    <t xml:space="preserve">تعداد مشتركين </t>
  </si>
  <si>
    <t>تعداد انشعاب فروخته شده</t>
  </si>
  <si>
    <t>قطرويه</t>
  </si>
  <si>
    <t>ني ريز - آباده طشك-قطرويه</t>
  </si>
  <si>
    <t>پيك بار غير همزمان</t>
  </si>
  <si>
    <t>پيك بار همزمان</t>
  </si>
  <si>
    <t>تا پايان سال1387</t>
  </si>
  <si>
    <t>روشنايي معابر ( با چراغ كم مصرف 23 وات)</t>
  </si>
  <si>
    <t>به تفكيك تعرفه : خانگي 27976-عمومي 1245- كشاورزي 1067- صنعتي 403- تجاري3379</t>
  </si>
  <si>
    <t>با قدرت 197115 KVA</t>
  </si>
  <si>
    <t>زيرديپلم 7-ديپلم 6- فوق ديپلم 4- ليسانس3</t>
  </si>
  <si>
    <t>روشنايي معابر (چراغ لاك پشتي با لامپ گازي )</t>
  </si>
  <si>
    <t>روشنايي معابر (چراغ لاك پشتي با لامپ پر بازده وكم مصرف)</t>
  </si>
  <si>
    <t>تا پايان سال 88</t>
  </si>
  <si>
    <t>به تفكيك تعرفه : خانگي 29944-عمومي 1283- كشاورزي 1127- صنعتي 371- تجاري3630</t>
  </si>
  <si>
    <t>با قدرت 209975 KVA</t>
  </si>
  <si>
    <t>زيرديپلم 6-ديپلم 6- فوق ديپلم 4- ليسانس3</t>
  </si>
  <si>
    <t>تا پايان سال 89</t>
  </si>
  <si>
    <t>با قدرت 212775 KVA</t>
  </si>
  <si>
    <t>به تفكيك تعرفه : خانگي 31487-عمومي 1255- كشاورزي 1218- صنعتي 365- تجاري3871</t>
  </si>
  <si>
    <t>زيرديپلم 3-ديپلم 4- فوق ديپلم 3- ليسانس3</t>
  </si>
  <si>
    <t>مشكان</t>
  </si>
  <si>
    <t>پشتكوه</t>
  </si>
  <si>
    <t>ني ريز - آباده طشك-قطرويه-مشكان-پشتكوه</t>
  </si>
  <si>
    <t>تا پایان سال  90</t>
  </si>
  <si>
    <t xml:space="preserve">به تفكيك تعرفه : خانگي 33301-عمومي 1276- كشاورزي 1268- صنعتي 382- تجاري 4084 </t>
  </si>
  <si>
    <t>زيرديپلم 1-ديپلم 3- فوق ديپلم 2- ليسانس5</t>
  </si>
  <si>
    <t>با قدرت 216905 KVA</t>
  </si>
  <si>
    <t>تا پایان سال  91</t>
  </si>
  <si>
    <t xml:space="preserve">به تفكيك تعرفه : خانگي 35594-عمومي 1331- كشاورزي 1305- صنعتي 411- تجاري 4280 </t>
  </si>
  <si>
    <t>با قدرت 236535 KVA</t>
  </si>
  <si>
    <r>
      <t xml:space="preserve">زيرديپلم 1-ديپلم 2- فوق ديپلم 2- ليسانس5- فوق </t>
    </r>
    <r>
      <rPr>
        <sz val="10"/>
        <rFont val="B Nazanin"/>
        <family val="0"/>
      </rPr>
      <t>لیسانس</t>
    </r>
  </si>
  <si>
    <t>تا پایان سال 92</t>
  </si>
  <si>
    <t xml:space="preserve">به تفكيك تعرفه : خانگي 37185-عمومي 1359- كشاورزي 1350- صنعتي 449- تجاري 4533 </t>
  </si>
  <si>
    <t>با قدرت 244790 KVA</t>
  </si>
  <si>
    <r>
      <t xml:space="preserve">زيرديپلم 0-ديپلم 2- فوق ديپلم 0- ليسانس6- فوق </t>
    </r>
    <r>
      <rPr>
        <sz val="10"/>
        <rFont val="B Nazanin"/>
        <family val="0"/>
      </rPr>
      <t>لیسانس1</t>
    </r>
  </si>
  <si>
    <r>
      <t xml:space="preserve">زيرديپلم 0-ديپلم 2- فوق ديپلم 1- ليسانس5- فوق </t>
    </r>
    <r>
      <rPr>
        <sz val="10"/>
        <rFont val="B Nazanin"/>
        <family val="0"/>
      </rPr>
      <t>لیسانس2</t>
    </r>
  </si>
  <si>
    <t>تا پایان سال 93</t>
  </si>
  <si>
    <t xml:space="preserve">به تفكيك تعرفه : خانگي 38426-عمومي 1377- كشاورزي 1380- صنعتي 485- تجاري 4696 </t>
  </si>
  <si>
    <t>با قدرت 250520 KVA</t>
  </si>
  <si>
    <r>
      <t xml:space="preserve">زيرديپلم 0-ديپلم 2- فوق ديپلم 1- ليسانس6- فوق </t>
    </r>
    <r>
      <rPr>
        <sz val="10"/>
        <rFont val="B Nazanin"/>
        <family val="0"/>
      </rPr>
      <t>لیسانس2</t>
    </r>
  </si>
  <si>
    <t>تا پایان سال 1394</t>
  </si>
  <si>
    <t>با قدرت 253725 KVA</t>
  </si>
  <si>
    <t xml:space="preserve">به تفكيك تعرفه : خانگي 39430-عمومي 1462- كشاورزي 1405- صنعتي 511- تجاري 4777 </t>
  </si>
  <si>
    <t>تا پایان سال  1395</t>
  </si>
  <si>
    <t xml:space="preserve">به تفكيك تعرفه : خانگي 39988-عمومي1516- كشاورزي 1430- صنعتي 528- تجاري 4860 </t>
  </si>
  <si>
    <t>با قدرت 256090 KVA</t>
  </si>
  <si>
    <r>
      <t xml:space="preserve">زيرديپلم 0-ديپلم 1- فوق ديپلم 1- ليسانس8- فوق </t>
    </r>
    <r>
      <rPr>
        <sz val="10"/>
        <rFont val="B Nazanin"/>
        <family val="0"/>
      </rPr>
      <t>لیسانس1</t>
    </r>
  </si>
  <si>
    <t>روشنايي معابر</t>
  </si>
  <si>
    <t>تا پایان سال 1396</t>
  </si>
  <si>
    <t>با قدرت 256840 KVA</t>
  </si>
  <si>
    <t>با قدرت 257180 KVA</t>
  </si>
  <si>
    <t>زیر دیپلم0-دیپلم0-فوق دیپلم0-لیسانس5-فوق لیسانس4</t>
  </si>
  <si>
    <t>تا پایان سال 1397</t>
  </si>
  <si>
    <t>به تفکیک تعرفه: خانگی42056-عمومی1190-کشاورزی1481-صنعتی519-تجاری5122-روشنایی معابر490</t>
  </si>
  <si>
    <t>زیر دیپلم0-دیپلم0-فوق دیپلم0-لیسانس2-فوق لیسانس7</t>
  </si>
  <si>
    <t>ني ريز -قطرويه-مشكان-پشتكوه</t>
  </si>
  <si>
    <t>تا پایان   سال 1398</t>
  </si>
  <si>
    <t>به تفکیک تعرفه: خانگی34916-عمومی1002-کشاورزی1115-صنعتی476-تجاری4554-روشنایی معابر416</t>
  </si>
  <si>
    <t>با قدرت 229253 KVA</t>
  </si>
  <si>
    <t>زیر دیپلم0-دیپلم0-فوق دیپلم0-لیسانس2-فوق لیسانس6</t>
  </si>
  <si>
    <t>تا پایان  سال 1399</t>
  </si>
  <si>
    <t>به تفکیک تعرفه: خانگی32746-عمومی923-کشاورزی939-صنعتی443-تجاری4558-روشنایی معابر371</t>
  </si>
  <si>
    <t>با قدرت 206678 KVA</t>
  </si>
  <si>
    <t>زیر دیپلم0-دیپلم0-فوق دیپلم0-لیسانس2-فوق لیسانس4</t>
  </si>
  <si>
    <t>تا پایان    سال 1400</t>
  </si>
  <si>
    <t>به تفکیک تعرفه: خانگی33279-عمومی943-کشاورزی945-صنعتی448-تجاری4675-روشنایی معابر371</t>
  </si>
  <si>
    <t>با قدرت 209783 KVA</t>
  </si>
  <si>
    <t>زیر دیپلم0-دیپلم0-فوق دیپلم0-لیسانس2-فوق لیسانس3</t>
  </si>
  <si>
    <t xml:space="preserve">روشنايي معابر </t>
  </si>
  <si>
    <t>ني ريز -قطرويه-مشكان</t>
  </si>
  <si>
    <t>تا پایان   سال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</si>
</sst>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</numFmts>
  <fonts count="59">
    <font>
      <sz val="10"/>
      <name val="Arial"/>
      <family val="0"/>
    </font>
    <font>
      <b/>
      <sz val="12"/>
      <name val="Nazanin"/>
      <family val="0"/>
    </font>
    <font>
      <b/>
      <sz val="10"/>
      <name val="Nazanin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4"/>
      <name val="Badr"/>
      <family val="0"/>
    </font>
    <font>
      <sz val="8"/>
      <name val="Arial"/>
      <family val="2"/>
    </font>
    <font>
      <b/>
      <sz val="12"/>
      <name val="Badr"/>
      <family val="0"/>
    </font>
    <font>
      <sz val="20"/>
      <name val="B Titr"/>
      <family val="0"/>
    </font>
    <font>
      <sz val="14"/>
      <name val="B Titr"/>
      <family val="0"/>
    </font>
    <font>
      <b/>
      <sz val="16"/>
      <name val="B Badr"/>
      <family val="0"/>
    </font>
    <font>
      <b/>
      <sz val="14"/>
      <name val="B Badr"/>
      <family val="0"/>
    </font>
    <font>
      <sz val="18"/>
      <name val="B Titr"/>
      <family val="0"/>
    </font>
    <font>
      <sz val="14"/>
      <name val="B Badr"/>
      <family val="0"/>
    </font>
    <font>
      <b/>
      <sz val="11"/>
      <name val="Nazanin"/>
      <family val="0"/>
    </font>
    <font>
      <sz val="10"/>
      <name val="Nazanin"/>
      <family val="0"/>
    </font>
    <font>
      <sz val="10"/>
      <name val="B Nazanin"/>
      <family val="0"/>
    </font>
    <font>
      <b/>
      <sz val="10"/>
      <name val="B Nazanin"/>
      <family val="0"/>
    </font>
    <font>
      <b/>
      <sz val="12"/>
      <name val="B Bad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3"/>
      <color indexed="12"/>
      <name val="B Titr"/>
      <family val="0"/>
    </font>
    <font>
      <sz val="12"/>
      <color indexed="12"/>
      <name val="B Titr"/>
      <family val="0"/>
    </font>
    <font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5" fillId="0" borderId="16" xfId="0" applyFont="1" applyBorder="1" applyAlignment="1">
      <alignment horizontal="center" readingOrder="2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9" fontId="10" fillId="0" borderId="17" xfId="57" applyFont="1" applyBorder="1" applyAlignment="1">
      <alignment horizontal="center" vertical="center" readingOrder="2"/>
    </xf>
    <xf numFmtId="0" fontId="10" fillId="0" borderId="20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8" xfId="0" applyFont="1" applyBorder="1" applyAlignment="1">
      <alignment vertical="center"/>
    </xf>
    <xf numFmtId="9" fontId="13" fillId="0" borderId="16" xfId="57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3" fontId="11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9" fontId="13" fillId="0" borderId="19" xfId="57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" fontId="10" fillId="0" borderId="17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3" xfId="0" applyFill="1" applyBorder="1" applyAlignment="1">
      <alignment/>
    </xf>
    <xf numFmtId="0" fontId="9" fillId="0" borderId="0" xfId="0" applyFont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 vertical="center"/>
    </xf>
    <xf numFmtId="9" fontId="11" fillId="0" borderId="16" xfId="57" applyFont="1" applyBorder="1" applyAlignment="1">
      <alignment horizontal="center" vertical="center"/>
    </xf>
    <xf numFmtId="9" fontId="11" fillId="0" borderId="19" xfId="57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0" fillId="35" borderId="39" xfId="0" applyFill="1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2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12" fillId="0" borderId="4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0'!A1" /><Relationship Id="rId10" Type="http://schemas.openxmlformats.org/officeDocument/2006/relationships/hyperlink" Target="#'p290'!A1" /><Relationship Id="rId11" Type="http://schemas.openxmlformats.org/officeDocument/2006/relationships/hyperlink" Target="#'p191'!A1" /><Relationship Id="rId12" Type="http://schemas.openxmlformats.org/officeDocument/2006/relationships/hyperlink" Target="#'p291'!A1" /><Relationship Id="rId13" Type="http://schemas.openxmlformats.org/officeDocument/2006/relationships/hyperlink" Target="#'p192'!A1" /><Relationship Id="rId14" Type="http://schemas.openxmlformats.org/officeDocument/2006/relationships/hyperlink" Target="#'p292'!A1" /><Relationship Id="rId15" Type="http://schemas.openxmlformats.org/officeDocument/2006/relationships/hyperlink" Target="#'p193'!A1" /><Relationship Id="rId16" Type="http://schemas.openxmlformats.org/officeDocument/2006/relationships/hyperlink" Target="#'p293'!A1" /><Relationship Id="rId17" Type="http://schemas.openxmlformats.org/officeDocument/2006/relationships/hyperlink" Target="#'p294'!A1" /><Relationship Id="rId18" Type="http://schemas.openxmlformats.org/officeDocument/2006/relationships/hyperlink" Target="#'p194'!A1" /><Relationship Id="rId19" Type="http://schemas.openxmlformats.org/officeDocument/2006/relationships/hyperlink" Target="#'p195'!A1" /><Relationship Id="rId20" Type="http://schemas.openxmlformats.org/officeDocument/2006/relationships/hyperlink" Target="#'p295'!A1" /><Relationship Id="rId21" Type="http://schemas.openxmlformats.org/officeDocument/2006/relationships/hyperlink" Target="#'p196'!A1" /><Relationship Id="rId22" Type="http://schemas.openxmlformats.org/officeDocument/2006/relationships/hyperlink" Target="#'p296'!A1" /><Relationship Id="rId23" Type="http://schemas.openxmlformats.org/officeDocument/2006/relationships/hyperlink" Target="#'p297'!A1" /><Relationship Id="rId24" Type="http://schemas.openxmlformats.org/officeDocument/2006/relationships/hyperlink" Target="#'p197'!A1" /><Relationship Id="rId25" Type="http://schemas.openxmlformats.org/officeDocument/2006/relationships/hyperlink" Target="#'p298'!A1" /><Relationship Id="rId26" Type="http://schemas.openxmlformats.org/officeDocument/2006/relationships/hyperlink" Target="#'p198'!A1" /><Relationship Id="rId27" Type="http://schemas.openxmlformats.org/officeDocument/2006/relationships/hyperlink" Target="#'p299'!A1" /><Relationship Id="rId28" Type="http://schemas.openxmlformats.org/officeDocument/2006/relationships/hyperlink" Target="#'p199'!A1" /><Relationship Id="rId29" Type="http://schemas.openxmlformats.org/officeDocument/2006/relationships/hyperlink" Target="#'p21400'!A1" /><Relationship Id="rId30" Type="http://schemas.openxmlformats.org/officeDocument/2006/relationships/hyperlink" Target="#'p11400'!A1" /><Relationship Id="rId31" Type="http://schemas.openxmlformats.org/officeDocument/2006/relationships/hyperlink" Target="#'p21401'!A1" /><Relationship Id="rId32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333375</xdr:colOff>
      <xdr:row>1</xdr:row>
      <xdr:rowOff>123825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62175" y="285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ني ريز تا پايان سال87</a:t>
          </a:r>
        </a:p>
      </xdr:txBody>
    </xdr:sp>
    <xdr:clientData/>
  </xdr:oneCellAnchor>
  <xdr:twoCellAnchor>
    <xdr:from>
      <xdr:col>2</xdr:col>
      <xdr:colOff>342900</xdr:colOff>
      <xdr:row>1</xdr:row>
      <xdr:rowOff>123825</xdr:rowOff>
    </xdr:from>
    <xdr:to>
      <xdr:col>3</xdr:col>
      <xdr:colOff>333375</xdr:colOff>
      <xdr:row>3</xdr:row>
      <xdr:rowOff>66675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62100" y="2857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3</xdr:row>
      <xdr:rowOff>76200</xdr:rowOff>
    </xdr:from>
    <xdr:to>
      <xdr:col>3</xdr:col>
      <xdr:colOff>333375</xdr:colOff>
      <xdr:row>5</xdr:row>
      <xdr:rowOff>19050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62100" y="561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5</xdr:row>
      <xdr:rowOff>9525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62175" y="8191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</a:p>
      </xdr:txBody>
    </xdr:sp>
    <xdr:clientData/>
  </xdr:oneCellAnchor>
  <xdr:twoCellAnchor>
    <xdr:from>
      <xdr:col>2</xdr:col>
      <xdr:colOff>342900</xdr:colOff>
      <xdr:row>5</xdr:row>
      <xdr:rowOff>9525</xdr:rowOff>
    </xdr:from>
    <xdr:to>
      <xdr:col>3</xdr:col>
      <xdr:colOff>333375</xdr:colOff>
      <xdr:row>6</xdr:row>
      <xdr:rowOff>114300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62100" y="8191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6</xdr:row>
      <xdr:rowOff>123825</xdr:rowOff>
    </xdr:from>
    <xdr:to>
      <xdr:col>3</xdr:col>
      <xdr:colOff>333375</xdr:colOff>
      <xdr:row>8</xdr:row>
      <xdr:rowOff>66675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62100" y="10953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8</xdr:row>
      <xdr:rowOff>66675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62175" y="13620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342900</xdr:colOff>
      <xdr:row>8</xdr:row>
      <xdr:rowOff>66675</xdr:rowOff>
    </xdr:from>
    <xdr:to>
      <xdr:col>3</xdr:col>
      <xdr:colOff>333375</xdr:colOff>
      <xdr:row>9</xdr:row>
      <xdr:rowOff>152400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62100" y="1362075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10</xdr:row>
      <xdr:rowOff>0</xdr:rowOff>
    </xdr:from>
    <xdr:to>
      <xdr:col>3</xdr:col>
      <xdr:colOff>333375</xdr:colOff>
      <xdr:row>11</xdr:row>
      <xdr:rowOff>123825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62100" y="161925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11</xdr:row>
      <xdr:rowOff>133350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71700" y="19145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352425</xdr:colOff>
      <xdr:row>11</xdr:row>
      <xdr:rowOff>133350</xdr:rowOff>
    </xdr:from>
    <xdr:to>
      <xdr:col>3</xdr:col>
      <xdr:colOff>342900</xdr:colOff>
      <xdr:row>13</xdr:row>
      <xdr:rowOff>57150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71625" y="1914525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3</xdr:col>
      <xdr:colOff>342900</xdr:colOff>
      <xdr:row>15</xdr:row>
      <xdr:rowOff>28575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71625" y="21717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11</xdr:row>
      <xdr:rowOff>142875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71700" y="19240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352425</xdr:colOff>
      <xdr:row>11</xdr:row>
      <xdr:rowOff>142875</xdr:rowOff>
    </xdr:from>
    <xdr:to>
      <xdr:col>3</xdr:col>
      <xdr:colOff>342900</xdr:colOff>
      <xdr:row>13</xdr:row>
      <xdr:rowOff>66675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71625" y="1924050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13</xdr:row>
      <xdr:rowOff>76200</xdr:rowOff>
    </xdr:from>
    <xdr:to>
      <xdr:col>3</xdr:col>
      <xdr:colOff>342900</xdr:colOff>
      <xdr:row>15</xdr:row>
      <xdr:rowOff>38100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71625" y="2181225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15</xdr:row>
      <xdr:rowOff>47625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71700" y="24765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91</a:t>
          </a:r>
        </a:p>
      </xdr:txBody>
    </xdr:sp>
    <xdr:clientData/>
  </xdr:oneCellAnchor>
  <xdr:twoCellAnchor>
    <xdr:from>
      <xdr:col>2</xdr:col>
      <xdr:colOff>352425</xdr:colOff>
      <xdr:row>15</xdr:row>
      <xdr:rowOff>47625</xdr:rowOff>
    </xdr:from>
    <xdr:to>
      <xdr:col>3</xdr:col>
      <xdr:colOff>342900</xdr:colOff>
      <xdr:row>16</xdr:row>
      <xdr:rowOff>133350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71625" y="2476500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16</xdr:row>
      <xdr:rowOff>142875</xdr:rowOff>
    </xdr:from>
    <xdr:to>
      <xdr:col>3</xdr:col>
      <xdr:colOff>342900</xdr:colOff>
      <xdr:row>18</xdr:row>
      <xdr:rowOff>104775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71625" y="2733675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18</xdr:row>
      <xdr:rowOff>114300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71700" y="30289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92</a:t>
          </a:r>
        </a:p>
      </xdr:txBody>
    </xdr:sp>
    <xdr:clientData/>
  </xdr:oneCellAnchor>
  <xdr:twoCellAnchor>
    <xdr:from>
      <xdr:col>2</xdr:col>
      <xdr:colOff>352425</xdr:colOff>
      <xdr:row>18</xdr:row>
      <xdr:rowOff>114300</xdr:rowOff>
    </xdr:from>
    <xdr:to>
      <xdr:col>3</xdr:col>
      <xdr:colOff>342900</xdr:colOff>
      <xdr:row>18</xdr:row>
      <xdr:rowOff>361950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71625" y="3028950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352425</xdr:colOff>
      <xdr:row>18</xdr:row>
      <xdr:rowOff>361950</xdr:rowOff>
    </xdr:from>
    <xdr:to>
      <xdr:col>3</xdr:col>
      <xdr:colOff>342900</xdr:colOff>
      <xdr:row>18</xdr:row>
      <xdr:rowOff>647700</xdr:rowOff>
    </xdr:to>
    <xdr:sp fLocksText="0">
      <xdr:nvSpPr>
        <xdr:cNvPr id="21" name="Text Box 15">
          <a:hlinkClick r:id="rId14"/>
        </xdr:cNvPr>
        <xdr:cNvSpPr txBox="1">
          <a:spLocks noChangeArrowheads="1"/>
        </xdr:cNvSpPr>
      </xdr:nvSpPr>
      <xdr:spPr>
        <a:xfrm>
          <a:off x="1571625" y="32766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342900</xdr:colOff>
      <xdr:row>18</xdr:row>
      <xdr:rowOff>666750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71700" y="35814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352425</xdr:colOff>
      <xdr:row>18</xdr:row>
      <xdr:rowOff>676275</xdr:rowOff>
    </xdr:from>
    <xdr:to>
      <xdr:col>3</xdr:col>
      <xdr:colOff>342900</xdr:colOff>
      <xdr:row>19</xdr:row>
      <xdr:rowOff>47625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71625" y="3590925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342900</xdr:colOff>
      <xdr:row>19</xdr:row>
      <xdr:rowOff>76200</xdr:rowOff>
    </xdr:from>
    <xdr:to>
      <xdr:col>3</xdr:col>
      <xdr:colOff>333375</xdr:colOff>
      <xdr:row>21</xdr:row>
      <xdr:rowOff>0</xdr:rowOff>
    </xdr:to>
    <xdr:sp fLocksText="0">
      <xdr:nvSpPr>
        <xdr:cNvPr id="24" name="Text Box 14">
          <a:hlinkClick r:id="rId16"/>
        </xdr:cNvPr>
        <xdr:cNvSpPr txBox="1">
          <a:spLocks noChangeArrowheads="1"/>
        </xdr:cNvSpPr>
      </xdr:nvSpPr>
      <xdr:spPr>
        <a:xfrm>
          <a:off x="1562100" y="3867150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342900</xdr:colOff>
      <xdr:row>21</xdr:row>
      <xdr:rowOff>0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71700" y="41148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سال94</a:t>
          </a:r>
        </a:p>
      </xdr:txBody>
    </xdr:sp>
    <xdr:clientData/>
  </xdr:oneCellAnchor>
  <xdr:twoCellAnchor>
    <xdr:from>
      <xdr:col>2</xdr:col>
      <xdr:colOff>352425</xdr:colOff>
      <xdr:row>22</xdr:row>
      <xdr:rowOff>104775</xdr:rowOff>
    </xdr:from>
    <xdr:to>
      <xdr:col>3</xdr:col>
      <xdr:colOff>342900</xdr:colOff>
      <xdr:row>24</xdr:row>
      <xdr:rowOff>66675</xdr:rowOff>
    </xdr:to>
    <xdr:sp fLocksText="0">
      <xdr:nvSpPr>
        <xdr:cNvPr id="26" name="Text Box 15">
          <a:hlinkClick r:id="rId17"/>
        </xdr:cNvPr>
        <xdr:cNvSpPr txBox="1">
          <a:spLocks noChangeArrowheads="1"/>
        </xdr:cNvSpPr>
      </xdr:nvSpPr>
      <xdr:spPr>
        <a:xfrm>
          <a:off x="1571625" y="4381500"/>
          <a:ext cx="600075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twoCellAnchor>
    <xdr:from>
      <xdr:col>2</xdr:col>
      <xdr:colOff>352425</xdr:colOff>
      <xdr:row>21</xdr:row>
      <xdr:rowOff>9525</xdr:rowOff>
    </xdr:from>
    <xdr:to>
      <xdr:col>3</xdr:col>
      <xdr:colOff>342900</xdr:colOff>
      <xdr:row>22</xdr:row>
      <xdr:rowOff>95250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71625" y="4124325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352425</xdr:colOff>
      <xdr:row>24</xdr:row>
      <xdr:rowOff>66675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81225" y="46672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سال  95</a:t>
          </a:r>
        </a:p>
      </xdr:txBody>
    </xdr:sp>
    <xdr:clientData/>
  </xdr:oneCellAnchor>
  <xdr:twoCellAnchor>
    <xdr:from>
      <xdr:col>2</xdr:col>
      <xdr:colOff>361950</xdr:colOff>
      <xdr:row>24</xdr:row>
      <xdr:rowOff>76200</xdr:rowOff>
    </xdr:from>
    <xdr:to>
      <xdr:col>3</xdr:col>
      <xdr:colOff>352425</xdr:colOff>
      <xdr:row>26</xdr:row>
      <xdr:rowOff>57150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81150" y="46767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352425</xdr:colOff>
      <xdr:row>26</xdr:row>
      <xdr:rowOff>38100</xdr:rowOff>
    </xdr:from>
    <xdr:to>
      <xdr:col>3</xdr:col>
      <xdr:colOff>342900</xdr:colOff>
      <xdr:row>27</xdr:row>
      <xdr:rowOff>123825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71625" y="4962525"/>
          <a:ext cx="600075" cy="2476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352425</xdr:colOff>
      <xdr:row>27</xdr:row>
      <xdr:rowOff>123825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81225" y="52101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</a:t>
          </a:r>
          <a:r>
            <a:rPr lang="en-US" cap="none" sz="13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 96</a:t>
          </a:r>
        </a:p>
      </xdr:txBody>
    </xdr:sp>
    <xdr:clientData/>
  </xdr:oneCellAnchor>
  <xdr:twoCellAnchor>
    <xdr:from>
      <xdr:col>2</xdr:col>
      <xdr:colOff>361950</xdr:colOff>
      <xdr:row>27</xdr:row>
      <xdr:rowOff>133350</xdr:rowOff>
    </xdr:from>
    <xdr:to>
      <xdr:col>3</xdr:col>
      <xdr:colOff>352425</xdr:colOff>
      <xdr:row>29</xdr:row>
      <xdr:rowOff>114300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81150" y="52197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twoCellAnchor>
    <xdr:from>
      <xdr:col>2</xdr:col>
      <xdr:colOff>352425</xdr:colOff>
      <xdr:row>29</xdr:row>
      <xdr:rowOff>95250</xdr:rowOff>
    </xdr:from>
    <xdr:to>
      <xdr:col>3</xdr:col>
      <xdr:colOff>342900</xdr:colOff>
      <xdr:row>31</xdr:row>
      <xdr:rowOff>28575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71625" y="5505450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342900</xdr:colOff>
      <xdr:row>31</xdr:row>
      <xdr:rowOff>9525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71700" y="57435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97  </a:t>
          </a:r>
        </a:p>
      </xdr:txBody>
    </xdr:sp>
    <xdr:clientData/>
  </xdr:oneCellAnchor>
  <xdr:twoCellAnchor>
    <xdr:from>
      <xdr:col>2</xdr:col>
      <xdr:colOff>352425</xdr:colOff>
      <xdr:row>32</xdr:row>
      <xdr:rowOff>95250</xdr:rowOff>
    </xdr:from>
    <xdr:to>
      <xdr:col>3</xdr:col>
      <xdr:colOff>342900</xdr:colOff>
      <xdr:row>34</xdr:row>
      <xdr:rowOff>76200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571625" y="599122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31</xdr:row>
      <xdr:rowOff>9525</xdr:rowOff>
    </xdr:from>
    <xdr:to>
      <xdr:col>3</xdr:col>
      <xdr:colOff>333375</xdr:colOff>
      <xdr:row>32</xdr:row>
      <xdr:rowOff>152400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62100" y="57435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342900</xdr:colOff>
      <xdr:row>34</xdr:row>
      <xdr:rowOff>57150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71700" y="62769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98</a:t>
          </a:r>
        </a:p>
      </xdr:txBody>
    </xdr:sp>
    <xdr:clientData/>
  </xdr:oneCellAnchor>
  <xdr:twoCellAnchor>
    <xdr:from>
      <xdr:col>2</xdr:col>
      <xdr:colOff>342900</xdr:colOff>
      <xdr:row>35</xdr:row>
      <xdr:rowOff>133350</xdr:rowOff>
    </xdr:from>
    <xdr:to>
      <xdr:col>3</xdr:col>
      <xdr:colOff>333375</xdr:colOff>
      <xdr:row>37</xdr:row>
      <xdr:rowOff>114300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562100" y="651510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352425</xdr:colOff>
      <xdr:row>34</xdr:row>
      <xdr:rowOff>38100</xdr:rowOff>
    </xdr:from>
    <xdr:to>
      <xdr:col>3</xdr:col>
      <xdr:colOff>342900</xdr:colOff>
      <xdr:row>36</xdr:row>
      <xdr:rowOff>19050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71625" y="625792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342900</xdr:colOff>
      <xdr:row>37</xdr:row>
      <xdr:rowOff>114300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71700" y="68199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99</a:t>
          </a:r>
        </a:p>
      </xdr:txBody>
    </xdr:sp>
    <xdr:clientData/>
  </xdr:oneCellAnchor>
  <xdr:twoCellAnchor>
    <xdr:from>
      <xdr:col>2</xdr:col>
      <xdr:colOff>352425</xdr:colOff>
      <xdr:row>39</xdr:row>
      <xdr:rowOff>38100</xdr:rowOff>
    </xdr:from>
    <xdr:to>
      <xdr:col>3</xdr:col>
      <xdr:colOff>342900</xdr:colOff>
      <xdr:row>41</xdr:row>
      <xdr:rowOff>19050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571625" y="70675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352425</xdr:colOff>
      <xdr:row>37</xdr:row>
      <xdr:rowOff>123825</xdr:rowOff>
    </xdr:from>
    <xdr:to>
      <xdr:col>3</xdr:col>
      <xdr:colOff>342900</xdr:colOff>
      <xdr:row>39</xdr:row>
      <xdr:rowOff>104775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71625" y="682942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333375</xdr:colOff>
      <xdr:row>41</xdr:row>
      <xdr:rowOff>19050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62175" y="73723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1400</a:t>
          </a:r>
        </a:p>
      </xdr:txBody>
    </xdr:sp>
    <xdr:clientData/>
  </xdr:oneCellAnchor>
  <xdr:twoCellAnchor>
    <xdr:from>
      <xdr:col>2</xdr:col>
      <xdr:colOff>342900</xdr:colOff>
      <xdr:row>42</xdr:row>
      <xdr:rowOff>95250</xdr:rowOff>
    </xdr:from>
    <xdr:to>
      <xdr:col>3</xdr:col>
      <xdr:colOff>333375</xdr:colOff>
      <xdr:row>44</xdr:row>
      <xdr:rowOff>76200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62100" y="7610475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333375</xdr:colOff>
      <xdr:row>41</xdr:row>
      <xdr:rowOff>19050</xdr:rowOff>
    </xdr:from>
    <xdr:to>
      <xdr:col>3</xdr:col>
      <xdr:colOff>323850</xdr:colOff>
      <xdr:row>43</xdr:row>
      <xdr:rowOff>0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52575" y="73723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333375</xdr:colOff>
      <xdr:row>44</xdr:row>
      <xdr:rowOff>66675</xdr:rowOff>
    </xdr:from>
    <xdr:ext cx="3276600" cy="542925"/>
    <xdr:sp fLocksText="0">
      <xdr:nvSpPr>
        <xdr:cNvPr id="46" name="Text Box 13"/>
        <xdr:cNvSpPr txBox="1">
          <a:spLocks noChangeArrowheads="1"/>
        </xdr:cNvSpPr>
      </xdr:nvSpPr>
      <xdr:spPr>
        <a:xfrm>
          <a:off x="2162175" y="7905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ني ريز تا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1401</a:t>
          </a:r>
        </a:p>
      </xdr:txBody>
    </xdr:sp>
    <xdr:clientData/>
  </xdr:oneCellAnchor>
  <xdr:twoCellAnchor>
    <xdr:from>
      <xdr:col>2</xdr:col>
      <xdr:colOff>342900</xdr:colOff>
      <xdr:row>45</xdr:row>
      <xdr:rowOff>133350</xdr:rowOff>
    </xdr:from>
    <xdr:to>
      <xdr:col>3</xdr:col>
      <xdr:colOff>333375</xdr:colOff>
      <xdr:row>47</xdr:row>
      <xdr:rowOff>114300</xdr:rowOff>
    </xdr:to>
    <xdr:sp fLocksText="0">
      <xdr:nvSpPr>
        <xdr:cNvPr id="47" name="Text Box 14">
          <a:hlinkClick r:id="rId31"/>
        </xdr:cNvPr>
        <xdr:cNvSpPr txBox="1">
          <a:spLocks noChangeArrowheads="1"/>
        </xdr:cNvSpPr>
      </xdr:nvSpPr>
      <xdr:spPr>
        <a:xfrm>
          <a:off x="1562100" y="8134350"/>
          <a:ext cx="600075" cy="3048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342900</xdr:colOff>
      <xdr:row>44</xdr:row>
      <xdr:rowOff>66675</xdr:rowOff>
    </xdr:from>
    <xdr:to>
      <xdr:col>3</xdr:col>
      <xdr:colOff>333375</xdr:colOff>
      <xdr:row>46</xdr:row>
      <xdr:rowOff>19050</xdr:rowOff>
    </xdr:to>
    <xdr:sp fLocksText="0">
      <xdr:nvSpPr>
        <xdr:cNvPr id="48" name="Text Box 14">
          <a:hlinkClick r:id="rId32"/>
        </xdr:cNvPr>
        <xdr:cNvSpPr txBox="1">
          <a:spLocks noChangeArrowheads="1"/>
        </xdr:cNvSpPr>
      </xdr:nvSpPr>
      <xdr:spPr>
        <a:xfrm>
          <a:off x="1562100" y="7905750"/>
          <a:ext cx="600075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0777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0777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491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491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491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561975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2153900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133350</xdr:colOff>
      <xdr:row>0</xdr:row>
      <xdr:rowOff>85725</xdr:rowOff>
    </xdr:from>
    <xdr:ext cx="1019175" cy="3333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849100" y="85725"/>
          <a:ext cx="1019175" cy="3333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04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142875</xdr:colOff>
      <xdr:row>0</xdr:row>
      <xdr:rowOff>66675</xdr:rowOff>
    </xdr:from>
    <xdr:ext cx="1009650" cy="3143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372725" y="66675"/>
          <a:ext cx="1009650" cy="3143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vbn35"/>
      <sheetName val="fvbn39"/>
      <sheetName val="fvbn71"/>
      <sheetName val="fvbo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28">
          <cell r="B28">
            <v>1</v>
          </cell>
          <cell r="C28">
            <v>0</v>
          </cell>
          <cell r="D28">
            <v>2</v>
          </cell>
          <cell r="E28">
            <v>8</v>
          </cell>
          <cell r="F28">
            <v>4</v>
          </cell>
          <cell r="H28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94">
          <cell r="A94">
            <v>1074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vbn35"/>
      <sheetName val="fvbn39"/>
      <sheetName val="fvbn71"/>
      <sheetName val="fvbo11"/>
    </sheetNames>
    <sheetDataSet>
      <sheetData sheetId="0">
        <row r="8">
          <cell r="M8">
            <v>23827</v>
          </cell>
        </row>
        <row r="9">
          <cell r="M9">
            <v>677</v>
          </cell>
        </row>
        <row r="10">
          <cell r="M10">
            <v>402</v>
          </cell>
        </row>
        <row r="11">
          <cell r="M11">
            <v>404</v>
          </cell>
        </row>
        <row r="12">
          <cell r="M12">
            <v>4149</v>
          </cell>
        </row>
        <row r="13">
          <cell r="M13">
            <v>215</v>
          </cell>
        </row>
        <row r="14">
          <cell r="B14">
            <v>319364507673</v>
          </cell>
          <cell r="G14">
            <v>317777692828</v>
          </cell>
          <cell r="L14">
            <v>213025072</v>
          </cell>
          <cell r="M14">
            <v>29674</v>
          </cell>
        </row>
      </sheetData>
      <sheetData sheetId="1">
        <row r="8">
          <cell r="M8">
            <v>6499</v>
          </cell>
        </row>
        <row r="9">
          <cell r="M9">
            <v>191</v>
          </cell>
        </row>
        <row r="10">
          <cell r="M10">
            <v>407</v>
          </cell>
        </row>
        <row r="11">
          <cell r="M11">
            <v>34</v>
          </cell>
        </row>
        <row r="12">
          <cell r="M12">
            <v>398</v>
          </cell>
        </row>
        <row r="13">
          <cell r="M13">
            <v>115</v>
          </cell>
        </row>
        <row r="14">
          <cell r="B14">
            <v>41948664132</v>
          </cell>
          <cell r="G14">
            <v>44620164504</v>
          </cell>
          <cell r="L14">
            <v>78976760</v>
          </cell>
          <cell r="M14">
            <v>7644</v>
          </cell>
        </row>
      </sheetData>
      <sheetData sheetId="2">
        <row r="8">
          <cell r="M8">
            <v>3552</v>
          </cell>
        </row>
        <row r="9">
          <cell r="M9">
            <v>106</v>
          </cell>
        </row>
        <row r="10">
          <cell r="M10">
            <v>143</v>
          </cell>
        </row>
        <row r="11">
          <cell r="M11">
            <v>18</v>
          </cell>
        </row>
        <row r="12">
          <cell r="M12">
            <v>236</v>
          </cell>
        </row>
        <row r="13">
          <cell r="M13">
            <v>41</v>
          </cell>
        </row>
        <row r="14">
          <cell r="B14">
            <v>16471668499</v>
          </cell>
          <cell r="G14">
            <v>14937869203</v>
          </cell>
          <cell r="L14">
            <v>21878415</v>
          </cell>
          <cell r="M14">
            <v>4096</v>
          </cell>
        </row>
      </sheetData>
      <sheetData sheetId="3">
        <row r="8">
          <cell r="M8">
            <v>33878</v>
          </cell>
        </row>
        <row r="9">
          <cell r="M9">
            <v>974</v>
          </cell>
        </row>
        <row r="10">
          <cell r="M10">
            <v>952</v>
          </cell>
        </row>
        <row r="11">
          <cell r="M11">
            <v>456</v>
          </cell>
        </row>
        <row r="12">
          <cell r="M12">
            <v>4783</v>
          </cell>
        </row>
        <row r="13">
          <cell r="M13">
            <v>371</v>
          </cell>
        </row>
        <row r="14">
          <cell r="B14">
            <v>377784840304</v>
          </cell>
          <cell r="D14">
            <v>66885018394</v>
          </cell>
          <cell r="G14">
            <v>377335726535</v>
          </cell>
          <cell r="L14">
            <v>313880247</v>
          </cell>
          <cell r="M14">
            <v>41414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30">
          <cell r="B30">
            <v>22880</v>
          </cell>
        </row>
      </sheetData>
      <sheetData sheetId="15">
        <row r="26">
          <cell r="N26">
            <v>25375</v>
          </cell>
        </row>
        <row r="31">
          <cell r="A31">
            <v>500</v>
          </cell>
          <cell r="B31">
            <v>1</v>
          </cell>
          <cell r="C31">
            <v>215230</v>
          </cell>
          <cell r="D31">
            <v>1808</v>
          </cell>
          <cell r="E31">
            <v>25.757</v>
          </cell>
          <cell r="F31">
            <v>602.4019999999999</v>
          </cell>
          <cell r="G31">
            <v>19.161</v>
          </cell>
          <cell r="H31">
            <v>11.497999999999987</v>
          </cell>
          <cell r="I31">
            <v>0.1186</v>
          </cell>
          <cell r="J31">
            <v>6.0396</v>
          </cell>
          <cell r="K31">
            <v>1320.3036000000002</v>
          </cell>
          <cell r="L31">
            <v>30</v>
          </cell>
          <cell r="M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2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12.7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2" ht="12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ht="12.7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ht="12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12" ht="12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</row>
    <row r="11" spans="1:12" ht="12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1"/>
    </row>
    <row r="12" spans="1:12" ht="12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2" ht="12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</row>
    <row r="14" spans="1:12" ht="12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ht="12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</row>
    <row r="16" spans="1:12" ht="12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</row>
    <row r="17" spans="1:12" ht="12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</row>
    <row r="18" spans="1:12" ht="12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</row>
    <row r="19" spans="1:12" ht="69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2.7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</row>
    <row r="21" spans="1:12" ht="12.7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2"/>
    </row>
    <row r="22" spans="1:12" ht="12.75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2"/>
    </row>
    <row r="23" spans="1:12" ht="12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</row>
    <row r="24" spans="1:12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</row>
    <row r="25" spans="1:12" ht="12.7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spans="1:12" ht="12.75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</row>
    <row r="27" spans="1:12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spans="1:12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1:12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1:12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2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</row>
    <row r="32" spans="1:12" ht="12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1"/>
    </row>
    <row r="34" spans="1:12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1:12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</row>
    <row r="38" spans="1:12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/>
    </row>
    <row r="39" spans="1:12" ht="12.7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2"/>
    </row>
    <row r="40" spans="1:12" ht="12.7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2"/>
    </row>
    <row r="41" spans="1:12" ht="12.7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74"/>
    </row>
    <row r="42" spans="1:12" ht="12.7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74"/>
    </row>
    <row r="43" spans="1:12" ht="12.7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74"/>
    </row>
    <row r="44" spans="1:12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74"/>
    </row>
    <row r="45" spans="1:12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74"/>
    </row>
    <row r="46" spans="1:12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74"/>
    </row>
    <row r="47" spans="1:12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74"/>
    </row>
    <row r="48" spans="1:12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74"/>
    </row>
    <row r="49" spans="1:12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74"/>
    </row>
    <row r="50" spans="1:12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74"/>
    </row>
    <row r="51" spans="1:12" ht="12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74"/>
    </row>
    <row r="52" spans="1:12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74"/>
    </row>
    <row r="53" spans="1:12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74"/>
    </row>
    <row r="54" spans="1:12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74"/>
    </row>
    <row r="55" spans="1:12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7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76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v>10539.1</v>
      </c>
      <c r="E3" s="12" t="s">
        <v>5</v>
      </c>
    </row>
    <row r="4" spans="2:5" ht="24" customHeight="1">
      <c r="B4" s="13"/>
      <c r="C4" s="11" t="s">
        <v>18</v>
      </c>
      <c r="D4" s="55">
        <v>32</v>
      </c>
      <c r="E4" s="12" t="s">
        <v>6</v>
      </c>
    </row>
    <row r="5" spans="2:5" ht="24" customHeight="1">
      <c r="B5" s="18"/>
      <c r="C5" s="19" t="s">
        <v>19</v>
      </c>
      <c r="D5" s="35">
        <v>42921</v>
      </c>
      <c r="E5" s="20" t="s">
        <v>48</v>
      </c>
    </row>
    <row r="6" spans="2:5" ht="24" customHeight="1">
      <c r="B6" s="75" t="s">
        <v>77</v>
      </c>
      <c r="C6" s="76"/>
      <c r="D6" s="76"/>
      <c r="E6" s="77"/>
    </row>
    <row r="7" spans="2:5" ht="24" customHeight="1">
      <c r="B7" s="13"/>
      <c r="C7" s="11" t="s">
        <v>20</v>
      </c>
      <c r="D7" s="55">
        <v>1585.597</v>
      </c>
      <c r="E7" s="12" t="s">
        <v>7</v>
      </c>
    </row>
    <row r="8" spans="2:5" ht="24" customHeight="1">
      <c r="B8" s="13"/>
      <c r="C8" s="11" t="s">
        <v>20</v>
      </c>
      <c r="D8" s="55">
        <v>817.021</v>
      </c>
      <c r="E8" s="12" t="s">
        <v>8</v>
      </c>
    </row>
    <row r="9" spans="2:5" ht="24" customHeight="1">
      <c r="B9" s="10" t="s">
        <v>78</v>
      </c>
      <c r="C9" s="11" t="s">
        <v>21</v>
      </c>
      <c r="D9" s="36">
        <v>2102</v>
      </c>
      <c r="E9" s="12" t="s">
        <v>9</v>
      </c>
    </row>
    <row r="10" spans="2:5" ht="24" customHeight="1">
      <c r="B10" s="21"/>
      <c r="C10" s="11" t="s">
        <v>21</v>
      </c>
      <c r="D10" s="36">
        <v>298</v>
      </c>
      <c r="E10" s="12" t="s">
        <v>59</v>
      </c>
    </row>
    <row r="11" spans="2:5" ht="24" customHeight="1">
      <c r="B11" s="13"/>
      <c r="C11" s="11" t="s">
        <v>22</v>
      </c>
      <c r="D11" s="36">
        <v>23453</v>
      </c>
      <c r="E11" s="54" t="s">
        <v>60</v>
      </c>
    </row>
    <row r="12" spans="2:5" ht="24" customHeight="1">
      <c r="B12" s="13"/>
      <c r="C12" s="11" t="s">
        <v>45</v>
      </c>
      <c r="D12" s="34">
        <v>72</v>
      </c>
      <c r="E12" s="12" t="s">
        <v>52</v>
      </c>
    </row>
    <row r="13" spans="2:5" ht="24" customHeight="1">
      <c r="B13" s="13"/>
      <c r="C13" s="11" t="s">
        <v>45</v>
      </c>
      <c r="D13" s="34">
        <v>69</v>
      </c>
      <c r="E13" s="12" t="s">
        <v>53</v>
      </c>
    </row>
    <row r="14" spans="2:5" ht="24" customHeight="1">
      <c r="B14" s="13"/>
      <c r="C14" s="11" t="s">
        <v>23</v>
      </c>
      <c r="D14" s="34">
        <v>149</v>
      </c>
      <c r="E14" s="12" t="s">
        <v>11</v>
      </c>
    </row>
    <row r="15" spans="2:5" ht="24" customHeight="1">
      <c r="B15" s="13"/>
      <c r="C15" s="11" t="s">
        <v>19</v>
      </c>
      <c r="D15" s="36">
        <v>2347</v>
      </c>
      <c r="E15" s="12" t="s">
        <v>49</v>
      </c>
    </row>
    <row r="16" spans="2:5" ht="24" customHeight="1">
      <c r="B16" s="13"/>
      <c r="C16" s="11" t="s">
        <v>24</v>
      </c>
      <c r="D16" s="36">
        <v>360462647</v>
      </c>
      <c r="E16" s="14" t="s">
        <v>12</v>
      </c>
    </row>
    <row r="17" spans="2:5" ht="24" customHeight="1">
      <c r="B17" s="13"/>
      <c r="C17" s="11" t="s">
        <v>25</v>
      </c>
      <c r="D17" s="36">
        <v>107383199393</v>
      </c>
      <c r="E17" s="14" t="s">
        <v>12</v>
      </c>
    </row>
    <row r="18" spans="2:5" ht="24" customHeight="1">
      <c r="B18" s="13"/>
      <c r="C18" s="11" t="s">
        <v>25</v>
      </c>
      <c r="D18" s="36">
        <v>108063082666</v>
      </c>
      <c r="E18" s="12" t="s">
        <v>13</v>
      </c>
    </row>
    <row r="19" spans="2:5" ht="24" customHeight="1">
      <c r="B19" s="13"/>
      <c r="C19" s="11" t="s">
        <v>46</v>
      </c>
      <c r="D19" s="37">
        <v>1.0063313747107847</v>
      </c>
      <c r="E19" s="12" t="s">
        <v>14</v>
      </c>
    </row>
    <row r="20" spans="2:5" ht="24" customHeight="1">
      <c r="B20" s="13"/>
      <c r="C20" s="11" t="s">
        <v>25</v>
      </c>
      <c r="D20" s="36">
        <v>16391621392</v>
      </c>
      <c r="E20" s="12" t="s">
        <v>15</v>
      </c>
    </row>
    <row r="21" spans="2:5" ht="24" customHeight="1" thickBot="1">
      <c r="B21" s="59" t="s">
        <v>79</v>
      </c>
      <c r="C21" s="16" t="s">
        <v>26</v>
      </c>
      <c r="D21" s="38">
        <v>11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0.75" customHeight="1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">
        <v>76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v>1.0230350111936506</v>
      </c>
      <c r="B5" s="39">
        <v>70862962972</v>
      </c>
      <c r="C5" s="39">
        <v>69267387916</v>
      </c>
      <c r="D5" s="39">
        <v>162230795</v>
      </c>
      <c r="E5" s="39">
        <v>22488</v>
      </c>
      <c r="F5" s="44" t="s">
        <v>42</v>
      </c>
    </row>
    <row r="6" spans="1:6" ht="25.5" customHeight="1">
      <c r="A6" s="42">
        <v>0.9859993222567649</v>
      </c>
      <c r="B6" s="39">
        <v>14447970822</v>
      </c>
      <c r="C6" s="39">
        <v>14653124496</v>
      </c>
      <c r="D6" s="39">
        <v>70077215</v>
      </c>
      <c r="E6" s="39">
        <v>8181</v>
      </c>
      <c r="F6" s="45" t="s">
        <v>43</v>
      </c>
    </row>
    <row r="7" spans="1:6" ht="25.5" customHeight="1">
      <c r="A7" s="42">
        <v>0.9305288883787523</v>
      </c>
      <c r="B7" s="39">
        <v>10744174382</v>
      </c>
      <c r="C7" s="39">
        <v>11546309326</v>
      </c>
      <c r="D7" s="39">
        <v>80960662</v>
      </c>
      <c r="E7" s="39">
        <v>6124</v>
      </c>
      <c r="F7" s="47" t="s">
        <v>50</v>
      </c>
    </row>
    <row r="8" spans="1:6" ht="25.5" customHeight="1">
      <c r="A8" s="42">
        <v>1.032512421764224</v>
      </c>
      <c r="B8" s="56">
        <v>3333535278</v>
      </c>
      <c r="C8" s="56">
        <v>3228566754</v>
      </c>
      <c r="D8" s="56">
        <v>18918504</v>
      </c>
      <c r="E8" s="56">
        <v>3098</v>
      </c>
      <c r="F8" s="47" t="s">
        <v>69</v>
      </c>
    </row>
    <row r="9" spans="1:6" ht="25.5" customHeight="1">
      <c r="A9" s="42">
        <v>0.998460867858155</v>
      </c>
      <c r="B9" s="56">
        <v>8674439212</v>
      </c>
      <c r="C9" s="56">
        <v>8687810901</v>
      </c>
      <c r="D9" s="56">
        <v>28275471</v>
      </c>
      <c r="E9" s="56">
        <v>3030</v>
      </c>
      <c r="F9" s="47" t="s">
        <v>70</v>
      </c>
    </row>
    <row r="10" spans="1:6" ht="25.5" customHeight="1" thickBot="1">
      <c r="A10" s="48">
        <v>1.0063313747107847</v>
      </c>
      <c r="B10" s="49">
        <v>108063082666</v>
      </c>
      <c r="C10" s="49">
        <v>107383199393</v>
      </c>
      <c r="D10" s="49">
        <v>360462647</v>
      </c>
      <c r="E10" s="49">
        <v>42921</v>
      </c>
      <c r="F10" s="50" t="s">
        <v>44</v>
      </c>
    </row>
    <row r="11" ht="7.5" customHeight="1" thickTop="1"/>
    <row r="12" spans="1:6" ht="30" customHeight="1" thickBot="1">
      <c r="A12" s="80" t="s">
        <v>36</v>
      </c>
      <c r="B12" s="80"/>
      <c r="C12" s="80"/>
      <c r="D12" s="80"/>
      <c r="E12" s="80"/>
      <c r="F12" s="80"/>
    </row>
    <row r="13" spans="1:6" ht="23.25" thickTop="1">
      <c r="A13" s="1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3" t="s">
        <v>32</v>
      </c>
    </row>
    <row r="14" spans="1:6" ht="15.75">
      <c r="A14" s="7"/>
      <c r="B14" s="8"/>
      <c r="C14" s="8"/>
      <c r="D14" s="8"/>
      <c r="E14" s="8"/>
      <c r="F14" s="9"/>
    </row>
    <row r="15" spans="1:6" ht="25.5" customHeight="1">
      <c r="A15" s="40">
        <v>3242</v>
      </c>
      <c r="B15" s="39">
        <v>281</v>
      </c>
      <c r="C15" s="39">
        <v>339</v>
      </c>
      <c r="D15" s="39">
        <v>664</v>
      </c>
      <c r="E15" s="39">
        <v>17962</v>
      </c>
      <c r="F15" s="44" t="s">
        <v>42</v>
      </c>
    </row>
    <row r="16" spans="1:6" ht="25.5" customHeight="1">
      <c r="A16" s="40">
        <v>531</v>
      </c>
      <c r="B16" s="39">
        <v>40</v>
      </c>
      <c r="C16" s="39">
        <v>338</v>
      </c>
      <c r="D16" s="39">
        <v>249</v>
      </c>
      <c r="E16" s="39">
        <v>7023</v>
      </c>
      <c r="F16" s="45" t="s">
        <v>43</v>
      </c>
    </row>
    <row r="17" spans="1:6" ht="25.5" customHeight="1">
      <c r="A17" s="40">
        <v>272</v>
      </c>
      <c r="B17" s="39">
        <v>19</v>
      </c>
      <c r="C17" s="39">
        <v>344</v>
      </c>
      <c r="D17" s="39">
        <v>256</v>
      </c>
      <c r="E17" s="39">
        <v>5233</v>
      </c>
      <c r="F17" s="47" t="s">
        <v>50</v>
      </c>
    </row>
    <row r="18" spans="1:6" ht="25.5" customHeight="1">
      <c r="A18" s="57">
        <v>139</v>
      </c>
      <c r="B18" s="56">
        <v>15</v>
      </c>
      <c r="C18" s="56">
        <v>110</v>
      </c>
      <c r="D18" s="56">
        <v>81</v>
      </c>
      <c r="E18" s="56">
        <v>2753</v>
      </c>
      <c r="F18" s="47" t="s">
        <v>69</v>
      </c>
    </row>
    <row r="19" spans="1:6" ht="25.5" customHeight="1">
      <c r="A19" s="57">
        <v>96</v>
      </c>
      <c r="B19" s="56">
        <v>56</v>
      </c>
      <c r="C19" s="56">
        <v>174</v>
      </c>
      <c r="D19" s="56">
        <v>81</v>
      </c>
      <c r="E19" s="56">
        <v>2623</v>
      </c>
      <c r="F19" s="47" t="s">
        <v>70</v>
      </c>
    </row>
    <row r="20" spans="1:6" ht="25.5" customHeight="1" thickBot="1">
      <c r="A20" s="53">
        <v>4280</v>
      </c>
      <c r="B20" s="49">
        <v>411</v>
      </c>
      <c r="C20" s="49">
        <v>1305</v>
      </c>
      <c r="D20" s="49">
        <v>1331</v>
      </c>
      <c r="E20" s="49">
        <v>35594</v>
      </c>
      <c r="F20" s="50" t="s">
        <v>44</v>
      </c>
    </row>
    <row r="21" ht="13.5" thickTop="1"/>
    <row r="22" ht="6.75" customHeight="1"/>
    <row r="24" ht="13.5" thickBot="1"/>
    <row r="25" spans="2:5" ht="24" thickBot="1">
      <c r="B25" s="25">
        <f>IF(B10='p191'!D18,1," ")</f>
        <v>1</v>
      </c>
      <c r="C25" s="25">
        <f>IF(C10='p191'!D17,1," ")</f>
        <v>1</v>
      </c>
      <c r="D25" s="25">
        <f>IF(D10='p191'!D16,1," ")</f>
        <v>1</v>
      </c>
      <c r="E25" s="25">
        <f>IF(E10='p191'!D5,1," ")</f>
        <v>1</v>
      </c>
    </row>
    <row r="26" ht="24" thickBot="1">
      <c r="E26" s="25">
        <f>IF(SUM(A20:E20)=E10,1," ")</f>
        <v>1</v>
      </c>
    </row>
  </sheetData>
  <sheetProtection/>
  <mergeCells count="3">
    <mergeCell ref="A1:F1"/>
    <mergeCell ref="A2:F2"/>
    <mergeCell ref="A12:F12"/>
  </mergeCells>
  <printOptions/>
  <pageMargins left="0.7086614173228347" right="0.7480314960629921" top="0.38" bottom="0.76" header="0.3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80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f>+'[6]mojtasesa140112'!$N$26</f>
        <v>25375</v>
      </c>
      <c r="E3" s="12" t="s">
        <v>5</v>
      </c>
    </row>
    <row r="4" spans="2:5" ht="24" customHeight="1">
      <c r="B4" s="13"/>
      <c r="C4" s="11" t="s">
        <v>18</v>
      </c>
      <c r="D4" s="55">
        <v>32</v>
      </c>
      <c r="E4" s="12" t="s">
        <v>6</v>
      </c>
    </row>
    <row r="5" spans="2:5" ht="24" customHeight="1">
      <c r="B5" s="18"/>
      <c r="C5" s="19" t="s">
        <v>19</v>
      </c>
      <c r="D5" s="35">
        <v>44876</v>
      </c>
      <c r="E5" s="20" t="s">
        <v>48</v>
      </c>
    </row>
    <row r="6" spans="2:5" ht="24" customHeight="1">
      <c r="B6" s="75" t="s">
        <v>81</v>
      </c>
      <c r="C6" s="76"/>
      <c r="D6" s="76"/>
      <c r="E6" s="77"/>
    </row>
    <row r="7" spans="2:5" ht="24" customHeight="1">
      <c r="B7" s="13"/>
      <c r="C7" s="11" t="s">
        <v>20</v>
      </c>
      <c r="D7" s="55">
        <v>1600.824</v>
      </c>
      <c r="E7" s="12" t="s">
        <v>7</v>
      </c>
    </row>
    <row r="8" spans="2:5" ht="24" customHeight="1">
      <c r="B8" s="13"/>
      <c r="C8" s="11" t="s">
        <v>20</v>
      </c>
      <c r="D8" s="55">
        <v>837.707</v>
      </c>
      <c r="E8" s="12" t="s">
        <v>8</v>
      </c>
    </row>
    <row r="9" spans="2:5" ht="24" customHeight="1">
      <c r="B9" s="10" t="s">
        <v>82</v>
      </c>
      <c r="C9" s="11" t="s">
        <v>21</v>
      </c>
      <c r="D9" s="36">
        <v>2170</v>
      </c>
      <c r="E9" s="12" t="s">
        <v>9</v>
      </c>
    </row>
    <row r="10" spans="2:5" ht="24" customHeight="1">
      <c r="B10" s="21"/>
      <c r="C10" s="11" t="s">
        <v>21</v>
      </c>
      <c r="D10" s="36">
        <v>299</v>
      </c>
      <c r="E10" s="12" t="s">
        <v>59</v>
      </c>
    </row>
    <row r="11" spans="2:5" ht="24" customHeight="1">
      <c r="B11" s="13"/>
      <c r="C11" s="11" t="s">
        <v>22</v>
      </c>
      <c r="D11" s="36">
        <v>24435</v>
      </c>
      <c r="E11" s="54" t="s">
        <v>60</v>
      </c>
    </row>
    <row r="12" spans="2:5" ht="24" customHeight="1">
      <c r="B12" s="13"/>
      <c r="C12" s="11" t="s">
        <v>45</v>
      </c>
      <c r="D12" s="34">
        <v>74</v>
      </c>
      <c r="E12" s="12" t="s">
        <v>52</v>
      </c>
    </row>
    <row r="13" spans="2:5" ht="24" customHeight="1">
      <c r="B13" s="13"/>
      <c r="C13" s="11" t="s">
        <v>45</v>
      </c>
      <c r="D13" s="34">
        <v>65</v>
      </c>
      <c r="E13" s="12" t="s">
        <v>53</v>
      </c>
    </row>
    <row r="14" spans="2:5" ht="24" customHeight="1">
      <c r="B14" s="13"/>
      <c r="C14" s="11" t="s">
        <v>23</v>
      </c>
      <c r="D14" s="34">
        <v>156</v>
      </c>
      <c r="E14" s="12" t="s">
        <v>11</v>
      </c>
    </row>
    <row r="15" spans="2:5" ht="24" customHeight="1">
      <c r="B15" s="13"/>
      <c r="C15" s="11" t="s">
        <v>19</v>
      </c>
      <c r="D15" s="36">
        <v>2432</v>
      </c>
      <c r="E15" s="12" t="s">
        <v>49</v>
      </c>
    </row>
    <row r="16" spans="2:5" ht="24" customHeight="1">
      <c r="B16" s="13"/>
      <c r="C16" s="11" t="s">
        <v>24</v>
      </c>
      <c r="D16" s="36">
        <v>363568921</v>
      </c>
      <c r="E16" s="14" t="s">
        <v>12</v>
      </c>
    </row>
    <row r="17" spans="2:5" ht="24" customHeight="1">
      <c r="B17" s="13"/>
      <c r="C17" s="11" t="s">
        <v>25</v>
      </c>
      <c r="D17" s="36">
        <v>128957880946</v>
      </c>
      <c r="E17" s="14" t="s">
        <v>12</v>
      </c>
    </row>
    <row r="18" spans="2:5" ht="24" customHeight="1">
      <c r="B18" s="13"/>
      <c r="C18" s="11" t="s">
        <v>25</v>
      </c>
      <c r="D18" s="36">
        <v>125934658539</v>
      </c>
      <c r="E18" s="12" t="s">
        <v>13</v>
      </c>
    </row>
    <row r="19" spans="2:5" ht="24" customHeight="1">
      <c r="B19" s="13"/>
      <c r="C19" s="11" t="s">
        <v>46</v>
      </c>
      <c r="D19" s="37">
        <v>0.9765565129884078</v>
      </c>
      <c r="E19" s="12" t="s">
        <v>14</v>
      </c>
    </row>
    <row r="20" spans="2:5" ht="24" customHeight="1">
      <c r="B20" s="13"/>
      <c r="C20" s="11" t="s">
        <v>25</v>
      </c>
      <c r="D20" s="36">
        <v>19414843799</v>
      </c>
      <c r="E20" s="12" t="s">
        <v>15</v>
      </c>
    </row>
    <row r="21" spans="2:5" ht="24" customHeight="1" thickBot="1">
      <c r="B21" s="59" t="s">
        <v>83</v>
      </c>
      <c r="C21" s="16" t="s">
        <v>26</v>
      </c>
      <c r="D21" s="38">
        <v>9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A15" sqref="A15:F20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0.75" customHeight="1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tr">
        <f>'p192'!B1</f>
        <v>تا پایان سال 92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v>0.9769387146888834</v>
      </c>
      <c r="B5" s="39">
        <v>81863754500</v>
      </c>
      <c r="C5" s="39">
        <v>83796202637</v>
      </c>
      <c r="D5" s="39">
        <v>167911493</v>
      </c>
      <c r="E5" s="39">
        <v>23605</v>
      </c>
      <c r="F5" s="44" t="s">
        <v>42</v>
      </c>
    </row>
    <row r="6" spans="1:6" ht="25.5" customHeight="1">
      <c r="A6" s="42">
        <v>0.941182920445731</v>
      </c>
      <c r="B6" s="39">
        <v>16943074600</v>
      </c>
      <c r="C6" s="39">
        <v>18001893396</v>
      </c>
      <c r="D6" s="39">
        <v>72412879</v>
      </c>
      <c r="E6" s="39">
        <v>8431</v>
      </c>
      <c r="F6" s="45" t="s">
        <v>43</v>
      </c>
    </row>
    <row r="7" spans="1:6" ht="25.5" customHeight="1">
      <c r="A7" s="42">
        <v>1.009970859242154</v>
      </c>
      <c r="B7" s="39">
        <v>13848034478</v>
      </c>
      <c r="C7" s="39">
        <v>13711320828</v>
      </c>
      <c r="D7" s="39">
        <v>77690763</v>
      </c>
      <c r="E7" s="39">
        <v>6373</v>
      </c>
      <c r="F7" s="47" t="s">
        <v>50</v>
      </c>
    </row>
    <row r="8" spans="1:6" ht="25.5" customHeight="1">
      <c r="A8" s="42">
        <v>0.984278896424625</v>
      </c>
      <c r="B8" s="56">
        <v>3781994961</v>
      </c>
      <c r="C8" s="56">
        <v>3842401757</v>
      </c>
      <c r="D8" s="56">
        <v>17834044</v>
      </c>
      <c r="E8" s="56">
        <v>3253</v>
      </c>
      <c r="F8" s="47" t="s">
        <v>69</v>
      </c>
    </row>
    <row r="9" spans="1:6" ht="25.5" customHeight="1">
      <c r="A9" s="42">
        <v>0.9887297912189853</v>
      </c>
      <c r="B9" s="56">
        <v>9497800000</v>
      </c>
      <c r="C9" s="56">
        <v>9606062328</v>
      </c>
      <c r="D9" s="56">
        <v>27719742</v>
      </c>
      <c r="E9" s="56">
        <v>3214</v>
      </c>
      <c r="F9" s="47" t="s">
        <v>70</v>
      </c>
    </row>
    <row r="10" spans="1:6" ht="25.5" customHeight="1" thickBot="1">
      <c r="A10" s="48">
        <v>0.9765565129884078</v>
      </c>
      <c r="B10" s="49">
        <v>125934658539</v>
      </c>
      <c r="C10" s="49">
        <v>128957880946</v>
      </c>
      <c r="D10" s="49">
        <v>363568921</v>
      </c>
      <c r="E10" s="49">
        <v>44876</v>
      </c>
      <c r="F10" s="50" t="s">
        <v>44</v>
      </c>
    </row>
    <row r="11" ht="7.5" customHeight="1" thickTop="1"/>
    <row r="12" spans="1:6" ht="30" customHeight="1" thickBot="1">
      <c r="A12" s="80" t="s">
        <v>36</v>
      </c>
      <c r="B12" s="80"/>
      <c r="C12" s="80"/>
      <c r="D12" s="80"/>
      <c r="E12" s="80"/>
      <c r="F12" s="80"/>
    </row>
    <row r="13" spans="1:6" ht="23.25" thickTop="1">
      <c r="A13" s="1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3" t="s">
        <v>32</v>
      </c>
    </row>
    <row r="14" spans="1:6" ht="15.75">
      <c r="A14" s="7"/>
      <c r="B14" s="8"/>
      <c r="C14" s="8"/>
      <c r="D14" s="8"/>
      <c r="E14" s="8"/>
      <c r="F14" s="9"/>
    </row>
    <row r="15" spans="1:6" ht="25.5" customHeight="1">
      <c r="A15" s="40">
        <v>3429</v>
      </c>
      <c r="B15" s="39">
        <v>303</v>
      </c>
      <c r="C15" s="39">
        <v>340</v>
      </c>
      <c r="D15" s="39">
        <v>680</v>
      </c>
      <c r="E15" s="39">
        <v>18853</v>
      </c>
      <c r="F15" s="44" t="s">
        <v>42</v>
      </c>
    </row>
    <row r="16" spans="1:6" ht="25.5" customHeight="1">
      <c r="A16" s="40">
        <v>563</v>
      </c>
      <c r="B16" s="39">
        <v>48</v>
      </c>
      <c r="C16" s="39">
        <v>348</v>
      </c>
      <c r="D16" s="39">
        <v>248</v>
      </c>
      <c r="E16" s="39">
        <v>7224</v>
      </c>
      <c r="F16" s="45" t="s">
        <v>43</v>
      </c>
    </row>
    <row r="17" spans="1:6" ht="25.5" customHeight="1">
      <c r="A17" s="40">
        <v>288</v>
      </c>
      <c r="B17" s="39">
        <v>19</v>
      </c>
      <c r="C17" s="39">
        <v>366</v>
      </c>
      <c r="D17" s="39">
        <v>259</v>
      </c>
      <c r="E17" s="39">
        <v>5441</v>
      </c>
      <c r="F17" s="47" t="s">
        <v>50</v>
      </c>
    </row>
    <row r="18" spans="1:6" ht="25.5" customHeight="1">
      <c r="A18" s="57">
        <v>153</v>
      </c>
      <c r="B18" s="56">
        <v>18</v>
      </c>
      <c r="C18" s="56">
        <v>116</v>
      </c>
      <c r="D18" s="56">
        <v>84</v>
      </c>
      <c r="E18" s="56">
        <v>2882</v>
      </c>
      <c r="F18" s="47" t="s">
        <v>69</v>
      </c>
    </row>
    <row r="19" spans="1:6" ht="25.5" customHeight="1">
      <c r="A19" s="57">
        <v>100</v>
      </c>
      <c r="B19" s="56">
        <v>61</v>
      </c>
      <c r="C19" s="56">
        <v>180</v>
      </c>
      <c r="D19" s="56">
        <v>88</v>
      </c>
      <c r="E19" s="56">
        <v>2785</v>
      </c>
      <c r="F19" s="47" t="s">
        <v>70</v>
      </c>
    </row>
    <row r="20" spans="1:6" ht="25.5" customHeight="1" thickBot="1">
      <c r="A20" s="53">
        <v>4533</v>
      </c>
      <c r="B20" s="49">
        <v>449</v>
      </c>
      <c r="C20" s="49">
        <v>1350</v>
      </c>
      <c r="D20" s="49">
        <v>1359</v>
      </c>
      <c r="E20" s="49">
        <v>37185</v>
      </c>
      <c r="F20" s="50" t="s">
        <v>44</v>
      </c>
    </row>
    <row r="21" ht="13.5" thickTop="1"/>
    <row r="22" ht="6.75" customHeight="1"/>
    <row r="24" ht="13.5" thickBot="1"/>
    <row r="25" spans="2:5" ht="24" thickBot="1">
      <c r="B25" s="25">
        <f>IF(B10='p192'!D18,1," ")</f>
        <v>1</v>
      </c>
      <c r="C25" s="25">
        <f>IF(C10='p192'!D17,1," ")</f>
        <v>1</v>
      </c>
      <c r="D25" s="25">
        <f>IF(D10='p192'!D16,1," ")</f>
        <v>1</v>
      </c>
      <c r="E25" s="25">
        <f>IF(E10='p192'!D5,1," ")</f>
        <v>1</v>
      </c>
    </row>
    <row r="26" ht="24" thickBot="1">
      <c r="E26" s="25">
        <f>IF(SUM(A20:E20)=E10,1," ")</f>
        <v>1</v>
      </c>
    </row>
  </sheetData>
  <sheetProtection/>
  <mergeCells count="3">
    <mergeCell ref="A1:F1"/>
    <mergeCell ref="A2:F2"/>
    <mergeCell ref="A12:F12"/>
  </mergeCells>
  <printOptions/>
  <pageMargins left="0.7086614173228347" right="0.7480314960629921" top="0.38" bottom="0.76" header="0.3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85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v>10787</v>
      </c>
      <c r="E3" s="12" t="s">
        <v>5</v>
      </c>
    </row>
    <row r="4" spans="2:5" ht="24" customHeight="1">
      <c r="B4" s="13"/>
      <c r="C4" s="11" t="s">
        <v>18</v>
      </c>
      <c r="D4" s="55">
        <v>33</v>
      </c>
      <c r="E4" s="12" t="s">
        <v>6</v>
      </c>
    </row>
    <row r="5" spans="2:5" ht="24" customHeight="1">
      <c r="B5" s="18"/>
      <c r="C5" s="19" t="s">
        <v>19</v>
      </c>
      <c r="D5" s="35">
        <v>46364</v>
      </c>
      <c r="E5" s="20" t="s">
        <v>48</v>
      </c>
    </row>
    <row r="6" spans="2:5" ht="24" customHeight="1">
      <c r="B6" s="75" t="s">
        <v>86</v>
      </c>
      <c r="C6" s="76"/>
      <c r="D6" s="76"/>
      <c r="E6" s="77"/>
    </row>
    <row r="7" spans="2:5" ht="24" customHeight="1">
      <c r="B7" s="13"/>
      <c r="C7" s="11" t="s">
        <v>20</v>
      </c>
      <c r="D7" s="55">
        <v>1623.9520000000002</v>
      </c>
      <c r="E7" s="12" t="s">
        <v>7</v>
      </c>
    </row>
    <row r="8" spans="2:5" ht="24" customHeight="1">
      <c r="B8" s="13"/>
      <c r="C8" s="11" t="s">
        <v>20</v>
      </c>
      <c r="D8" s="55">
        <v>857.3899999999999</v>
      </c>
      <c r="E8" s="12" t="s">
        <v>8</v>
      </c>
    </row>
    <row r="9" spans="2:5" ht="24" customHeight="1">
      <c r="B9" s="10" t="s">
        <v>87</v>
      </c>
      <c r="C9" s="11" t="s">
        <v>21</v>
      </c>
      <c r="D9" s="36">
        <v>2239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25318</v>
      </c>
      <c r="E11" s="54" t="s">
        <v>60</v>
      </c>
    </row>
    <row r="12" spans="2:5" ht="24" customHeight="1">
      <c r="B12" s="13"/>
      <c r="C12" s="11" t="s">
        <v>45</v>
      </c>
      <c r="D12" s="34">
        <v>70</v>
      </c>
      <c r="E12" s="12" t="s">
        <v>52</v>
      </c>
    </row>
    <row r="13" spans="2:5" ht="24" customHeight="1">
      <c r="B13" s="13"/>
      <c r="C13" s="11" t="s">
        <v>45</v>
      </c>
      <c r="D13" s="34">
        <v>60</v>
      </c>
      <c r="E13" s="12" t="s">
        <v>53</v>
      </c>
    </row>
    <row r="14" spans="2:5" ht="24" customHeight="1">
      <c r="B14" s="13"/>
      <c r="C14" s="11" t="s">
        <v>23</v>
      </c>
      <c r="D14" s="34">
        <v>162</v>
      </c>
      <c r="E14" s="12" t="s">
        <v>11</v>
      </c>
    </row>
    <row r="15" spans="2:5" ht="24" customHeight="1">
      <c r="B15" s="13"/>
      <c r="C15" s="11" t="s">
        <v>19</v>
      </c>
      <c r="D15" s="36">
        <v>1191</v>
      </c>
      <c r="E15" s="12" t="s">
        <v>49</v>
      </c>
    </row>
    <row r="16" spans="2:5" ht="24" customHeight="1">
      <c r="B16" s="13"/>
      <c r="C16" s="11" t="s">
        <v>24</v>
      </c>
      <c r="D16" s="36">
        <v>351405279</v>
      </c>
      <c r="E16" s="14" t="s">
        <v>12</v>
      </c>
    </row>
    <row r="17" spans="2:5" ht="24" customHeight="1">
      <c r="B17" s="13"/>
      <c r="C17" s="11" t="s">
        <v>25</v>
      </c>
      <c r="D17" s="36">
        <v>147958731544</v>
      </c>
      <c r="E17" s="14" t="s">
        <v>12</v>
      </c>
    </row>
    <row r="18" spans="2:5" ht="24" customHeight="1">
      <c r="B18" s="13"/>
      <c r="C18" s="11" t="s">
        <v>25</v>
      </c>
      <c r="D18" s="36">
        <v>144856138247</v>
      </c>
      <c r="E18" s="12" t="s">
        <v>13</v>
      </c>
    </row>
    <row r="19" spans="2:5" ht="24" customHeight="1">
      <c r="B19" s="13"/>
      <c r="C19" s="11" t="s">
        <v>46</v>
      </c>
      <c r="D19" s="37">
        <v>0.9790306846738724</v>
      </c>
      <c r="E19" s="12" t="s">
        <v>14</v>
      </c>
    </row>
    <row r="20" spans="2:5" ht="24" customHeight="1">
      <c r="B20" s="13"/>
      <c r="C20" s="11" t="s">
        <v>25</v>
      </c>
      <c r="D20" s="36">
        <v>22517437096</v>
      </c>
      <c r="E20" s="12" t="s">
        <v>15</v>
      </c>
    </row>
    <row r="21" spans="2:5" ht="24" customHeight="1" thickBot="1">
      <c r="B21" s="59" t="s">
        <v>84</v>
      </c>
      <c r="C21" s="16" t="s">
        <v>26</v>
      </c>
      <c r="D21" s="38">
        <v>10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26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0.75" customHeight="1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">
        <v>85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v>0.9814307375184306</v>
      </c>
      <c r="B5" s="39">
        <v>91338355247</v>
      </c>
      <c r="C5" s="39">
        <v>93066532110</v>
      </c>
      <c r="D5" s="39">
        <v>151416118</v>
      </c>
      <c r="E5" s="39">
        <v>24524</v>
      </c>
      <c r="F5" s="44" t="s">
        <v>42</v>
      </c>
    </row>
    <row r="6" spans="1:6" ht="25.5" customHeight="1">
      <c r="A6" s="42">
        <v>0.9666883014410362</v>
      </c>
      <c r="B6" s="39">
        <v>20873737000</v>
      </c>
      <c r="C6" s="39">
        <v>21593037765</v>
      </c>
      <c r="D6" s="39">
        <v>72883876</v>
      </c>
      <c r="E6" s="39">
        <v>8602</v>
      </c>
      <c r="F6" s="45" t="s">
        <v>43</v>
      </c>
    </row>
    <row r="7" spans="1:6" ht="25.5" customHeight="1">
      <c r="A7" s="42">
        <v>0.9762786283848626</v>
      </c>
      <c r="B7" s="39">
        <v>15661491000</v>
      </c>
      <c r="C7" s="39">
        <v>16042029954</v>
      </c>
      <c r="D7" s="39">
        <v>79832271</v>
      </c>
      <c r="E7" s="39">
        <v>6551</v>
      </c>
      <c r="F7" s="47" t="s">
        <v>50</v>
      </c>
    </row>
    <row r="8" spans="1:6" ht="25.5" customHeight="1">
      <c r="A8" s="42">
        <v>0.9742364974509441</v>
      </c>
      <c r="B8" s="56">
        <v>4995277000</v>
      </c>
      <c r="C8" s="56">
        <v>5127376169</v>
      </c>
      <c r="D8" s="56">
        <v>18848738</v>
      </c>
      <c r="E8" s="56">
        <v>3392</v>
      </c>
      <c r="F8" s="47" t="s">
        <v>69</v>
      </c>
    </row>
    <row r="9" spans="1:6" ht="25.5" customHeight="1">
      <c r="A9" s="42">
        <v>0.9882538815015951</v>
      </c>
      <c r="B9" s="56">
        <v>11987278000</v>
      </c>
      <c r="C9" s="56">
        <v>12129755546</v>
      </c>
      <c r="D9" s="56">
        <v>28424276</v>
      </c>
      <c r="E9" s="56">
        <v>3295</v>
      </c>
      <c r="F9" s="47" t="s">
        <v>70</v>
      </c>
    </row>
    <row r="10" spans="1:6" ht="25.5" customHeight="1" thickBot="1">
      <c r="A10" s="48">
        <v>0.9790306846738724</v>
      </c>
      <c r="B10" s="49">
        <v>144856138247</v>
      </c>
      <c r="C10" s="49">
        <v>147958731544</v>
      </c>
      <c r="D10" s="49">
        <v>351405279</v>
      </c>
      <c r="E10" s="49">
        <v>46364</v>
      </c>
      <c r="F10" s="50" t="s">
        <v>44</v>
      </c>
    </row>
    <row r="11" ht="7.5" customHeight="1" thickTop="1"/>
    <row r="12" spans="1:6" ht="30" customHeight="1" thickBot="1">
      <c r="A12" s="80" t="s">
        <v>36</v>
      </c>
      <c r="B12" s="80"/>
      <c r="C12" s="80"/>
      <c r="D12" s="80"/>
      <c r="E12" s="80"/>
      <c r="F12" s="80"/>
    </row>
    <row r="13" spans="1:6" ht="23.25" thickTop="1">
      <c r="A13" s="1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3" t="s">
        <v>32</v>
      </c>
    </row>
    <row r="14" spans="1:6" ht="15.75">
      <c r="A14" s="7"/>
      <c r="B14" s="8"/>
      <c r="C14" s="8"/>
      <c r="D14" s="8"/>
      <c r="E14" s="8"/>
      <c r="F14" s="9"/>
    </row>
    <row r="15" spans="1:6" ht="25.5" customHeight="1">
      <c r="A15" s="40">
        <v>3556</v>
      </c>
      <c r="B15" s="39">
        <v>322</v>
      </c>
      <c r="C15" s="39">
        <v>339</v>
      </c>
      <c r="D15" s="39">
        <v>694</v>
      </c>
      <c r="E15" s="39">
        <v>19613</v>
      </c>
      <c r="F15" s="44" t="s">
        <v>42</v>
      </c>
    </row>
    <row r="16" spans="1:6" ht="25.5" customHeight="1">
      <c r="A16" s="40">
        <v>580</v>
      </c>
      <c r="B16" s="39">
        <v>55</v>
      </c>
      <c r="C16" s="39">
        <v>358</v>
      </c>
      <c r="D16" s="39">
        <v>249</v>
      </c>
      <c r="E16" s="39">
        <v>7360</v>
      </c>
      <c r="F16" s="45" t="s">
        <v>43</v>
      </c>
    </row>
    <row r="17" spans="1:6" ht="25.5" customHeight="1">
      <c r="A17" s="40">
        <v>301</v>
      </c>
      <c r="B17" s="39">
        <v>23</v>
      </c>
      <c r="C17" s="39">
        <v>376</v>
      </c>
      <c r="D17" s="39">
        <v>258</v>
      </c>
      <c r="E17" s="39">
        <v>5593</v>
      </c>
      <c r="F17" s="47" t="s">
        <v>50</v>
      </c>
    </row>
    <row r="18" spans="1:6" ht="25.5" customHeight="1">
      <c r="A18" s="57">
        <v>156</v>
      </c>
      <c r="B18" s="56">
        <v>23</v>
      </c>
      <c r="C18" s="56">
        <v>119</v>
      </c>
      <c r="D18" s="56">
        <v>88</v>
      </c>
      <c r="E18" s="56">
        <v>3006</v>
      </c>
      <c r="F18" s="47" t="s">
        <v>69</v>
      </c>
    </row>
    <row r="19" spans="1:6" ht="25.5" customHeight="1">
      <c r="A19" s="57">
        <v>103</v>
      </c>
      <c r="B19" s="56">
        <v>62</v>
      </c>
      <c r="C19" s="56">
        <v>188</v>
      </c>
      <c r="D19" s="56">
        <v>88</v>
      </c>
      <c r="E19" s="56">
        <v>2854</v>
      </c>
      <c r="F19" s="47" t="s">
        <v>70</v>
      </c>
    </row>
    <row r="20" spans="1:6" ht="25.5" customHeight="1" thickBot="1">
      <c r="A20" s="53">
        <v>4696</v>
      </c>
      <c r="B20" s="49">
        <v>485</v>
      </c>
      <c r="C20" s="49">
        <v>1380</v>
      </c>
      <c r="D20" s="49">
        <v>1377</v>
      </c>
      <c r="E20" s="49">
        <v>38426</v>
      </c>
      <c r="F20" s="50" t="s">
        <v>44</v>
      </c>
    </row>
    <row r="21" ht="13.5" thickTop="1"/>
    <row r="22" ht="6.75" customHeight="1"/>
    <row r="24" ht="13.5" thickBot="1"/>
    <row r="25" spans="2:5" ht="24" thickBot="1">
      <c r="B25" s="25">
        <v>1</v>
      </c>
      <c r="C25" s="25">
        <v>1</v>
      </c>
      <c r="D25" s="25">
        <v>1</v>
      </c>
      <c r="E25" s="25">
        <v>1</v>
      </c>
    </row>
    <row r="26" ht="24" thickBot="1">
      <c r="E26" s="25">
        <v>1</v>
      </c>
    </row>
  </sheetData>
  <sheetProtection/>
  <mergeCells count="3">
    <mergeCell ref="A1:F1"/>
    <mergeCell ref="A2:F2"/>
    <mergeCell ref="A12:F12"/>
  </mergeCells>
  <printOptions/>
  <pageMargins left="0.7086614173228347" right="0.7480314960629921" top="0.38" bottom="0.76" header="0.3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89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v>10787</v>
      </c>
      <c r="E3" s="12" t="s">
        <v>5</v>
      </c>
    </row>
    <row r="4" spans="2:5" ht="24" customHeight="1">
      <c r="B4" s="13"/>
      <c r="C4" s="11" t="s">
        <v>18</v>
      </c>
      <c r="D4" s="55">
        <v>33</v>
      </c>
      <c r="E4" s="12" t="s">
        <v>6</v>
      </c>
    </row>
    <row r="5" spans="2:5" ht="24" customHeight="1">
      <c r="B5" s="18"/>
      <c r="C5" s="19" t="s">
        <v>19</v>
      </c>
      <c r="D5" s="35">
        <v>47585</v>
      </c>
      <c r="E5" s="20" t="s">
        <v>48</v>
      </c>
    </row>
    <row r="6" spans="2:5" ht="24" customHeight="1">
      <c r="B6" s="75" t="s">
        <v>91</v>
      </c>
      <c r="C6" s="76"/>
      <c r="D6" s="76"/>
      <c r="E6" s="77"/>
    </row>
    <row r="7" spans="2:5" ht="24" customHeight="1">
      <c r="B7" s="13"/>
      <c r="C7" s="11" t="s">
        <v>20</v>
      </c>
      <c r="D7" s="55">
        <v>1658.8350000000003</v>
      </c>
      <c r="E7" s="12" t="s">
        <v>7</v>
      </c>
    </row>
    <row r="8" spans="2:5" ht="24" customHeight="1">
      <c r="B8" s="13"/>
      <c r="C8" s="11" t="s">
        <v>20</v>
      </c>
      <c r="D8" s="55">
        <v>874.121</v>
      </c>
      <c r="E8" s="12" t="s">
        <v>8</v>
      </c>
    </row>
    <row r="9" spans="2:5" ht="24" customHeight="1">
      <c r="B9" s="10" t="s">
        <v>90</v>
      </c>
      <c r="C9" s="11" t="s">
        <v>21</v>
      </c>
      <c r="D9" s="36">
        <v>2277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26207</v>
      </c>
      <c r="E11" s="54" t="s">
        <v>60</v>
      </c>
    </row>
    <row r="12" spans="2:5" ht="24" customHeight="1">
      <c r="B12" s="13"/>
      <c r="C12" s="11" t="s">
        <v>45</v>
      </c>
      <c r="D12" s="34">
        <v>67</v>
      </c>
      <c r="E12" s="12" t="s">
        <v>52</v>
      </c>
    </row>
    <row r="13" spans="2:5" ht="24" customHeight="1">
      <c r="B13" s="13"/>
      <c r="C13" s="11" t="s">
        <v>45</v>
      </c>
      <c r="D13" s="34">
        <v>57</v>
      </c>
      <c r="E13" s="12" t="s">
        <v>53</v>
      </c>
    </row>
    <row r="14" spans="2:5" ht="24" customHeight="1">
      <c r="B14" s="13"/>
      <c r="C14" s="11" t="s">
        <v>23</v>
      </c>
      <c r="D14" s="34">
        <v>167</v>
      </c>
      <c r="E14" s="12" t="s">
        <v>11</v>
      </c>
    </row>
    <row r="15" spans="2:5" ht="24" customHeight="1">
      <c r="B15" s="13"/>
      <c r="C15" s="11" t="s">
        <v>19</v>
      </c>
      <c r="D15" s="36">
        <v>1129</v>
      </c>
      <c r="E15" s="12" t="s">
        <v>49</v>
      </c>
    </row>
    <row r="16" spans="2:5" ht="24" customHeight="1">
      <c r="B16" s="13"/>
      <c r="C16" s="11" t="s">
        <v>24</v>
      </c>
      <c r="D16" s="36">
        <v>353993451</v>
      </c>
      <c r="E16" s="14" t="s">
        <v>12</v>
      </c>
    </row>
    <row r="17" spans="2:5" ht="24" customHeight="1">
      <c r="B17" s="13"/>
      <c r="C17" s="11" t="s">
        <v>25</v>
      </c>
      <c r="D17" s="36">
        <v>176968355934</v>
      </c>
      <c r="E17" s="14" t="s">
        <v>12</v>
      </c>
    </row>
    <row r="18" spans="2:5" ht="24" customHeight="1">
      <c r="B18" s="13"/>
      <c r="C18" s="11" t="s">
        <v>25</v>
      </c>
      <c r="D18" s="36">
        <v>167451263593</v>
      </c>
      <c r="E18" s="12" t="s">
        <v>13</v>
      </c>
    </row>
    <row r="19" spans="2:5" ht="24" customHeight="1">
      <c r="B19" s="13"/>
      <c r="C19" s="11" t="s">
        <v>46</v>
      </c>
      <c r="D19" s="37">
        <v>0.9462215021958537</v>
      </c>
      <c r="E19" s="12" t="s">
        <v>14</v>
      </c>
    </row>
    <row r="20" spans="2:5" ht="24" customHeight="1">
      <c r="B20" s="13"/>
      <c r="C20" s="11" t="s">
        <v>25</v>
      </c>
      <c r="D20" s="36">
        <v>32034529437</v>
      </c>
      <c r="E20" s="12" t="s">
        <v>15</v>
      </c>
    </row>
    <row r="21" spans="2:5" ht="24" customHeight="1" thickBot="1">
      <c r="B21" s="59" t="s">
        <v>88</v>
      </c>
      <c r="C21" s="16" t="s">
        <v>26</v>
      </c>
      <c r="D21" s="38">
        <v>11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A15" sqref="A15:E19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0.75" customHeight="1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tr">
        <f>'p194'!B1</f>
        <v>تا پایان سال 1394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v>0.9628437035739403</v>
      </c>
      <c r="B5" s="39">
        <v>104389073188</v>
      </c>
      <c r="C5" s="39">
        <v>108417464642</v>
      </c>
      <c r="D5" s="39">
        <v>149061167</v>
      </c>
      <c r="E5" s="39">
        <v>25275</v>
      </c>
      <c r="F5" s="44" t="s">
        <v>42</v>
      </c>
    </row>
    <row r="6" spans="1:6" ht="25.5" customHeight="1">
      <c r="A6" s="42">
        <v>0.9435466748318858</v>
      </c>
      <c r="B6" s="39">
        <v>24799184817</v>
      </c>
      <c r="C6" s="39">
        <v>26282944425</v>
      </c>
      <c r="D6" s="39">
        <v>72988682</v>
      </c>
      <c r="E6" s="39">
        <v>8737</v>
      </c>
      <c r="F6" s="45" t="s">
        <v>43</v>
      </c>
    </row>
    <row r="7" spans="1:6" ht="25.5" customHeight="1">
      <c r="A7" s="42">
        <v>0.929640091691352</v>
      </c>
      <c r="B7" s="39">
        <v>17607058433</v>
      </c>
      <c r="C7" s="39">
        <v>18939650506</v>
      </c>
      <c r="D7" s="39">
        <v>80058487</v>
      </c>
      <c r="E7" s="39">
        <v>6701</v>
      </c>
      <c r="F7" s="47" t="s">
        <v>50</v>
      </c>
    </row>
    <row r="8" spans="1:6" ht="25.5" customHeight="1">
      <c r="A8" s="42">
        <v>0.9244448990686198</v>
      </c>
      <c r="B8" s="56">
        <v>6345041155</v>
      </c>
      <c r="C8" s="56">
        <v>6863622874</v>
      </c>
      <c r="D8" s="56">
        <v>20654959</v>
      </c>
      <c r="E8" s="56">
        <v>3465</v>
      </c>
      <c r="F8" s="47" t="s">
        <v>69</v>
      </c>
    </row>
    <row r="9" spans="1:6" ht="25.5" customHeight="1">
      <c r="A9" s="42">
        <v>0.8691885697763427</v>
      </c>
      <c r="B9" s="56">
        <v>14310906000</v>
      </c>
      <c r="C9" s="56">
        <v>16464673487</v>
      </c>
      <c r="D9" s="56">
        <v>31230156</v>
      </c>
      <c r="E9" s="56">
        <v>3407</v>
      </c>
      <c r="F9" s="47" t="s">
        <v>70</v>
      </c>
    </row>
    <row r="10" spans="1:6" ht="25.5" customHeight="1" thickBot="1">
      <c r="A10" s="48">
        <f>B10/C10</f>
        <v>0.9462215021958537</v>
      </c>
      <c r="B10" s="49">
        <f>SUM(B5:B9)</f>
        <v>167451263593</v>
      </c>
      <c r="C10" s="49">
        <f>SUM(C5:C9)</f>
        <v>176968355934</v>
      </c>
      <c r="D10" s="49">
        <f>SUM(D5:D9)</f>
        <v>353993451</v>
      </c>
      <c r="E10" s="49">
        <f>SUM(E5:E9)</f>
        <v>47585</v>
      </c>
      <c r="F10" s="50" t="s">
        <v>44</v>
      </c>
    </row>
    <row r="11" ht="7.5" customHeight="1" thickTop="1"/>
    <row r="12" spans="1:6" ht="30" customHeight="1" thickBot="1">
      <c r="A12" s="80" t="s">
        <v>36</v>
      </c>
      <c r="B12" s="80"/>
      <c r="C12" s="80"/>
      <c r="D12" s="80"/>
      <c r="E12" s="80"/>
      <c r="F12" s="80"/>
    </row>
    <row r="13" spans="1:6" ht="23.25" thickTop="1">
      <c r="A13" s="1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3" t="s">
        <v>32</v>
      </c>
    </row>
    <row r="14" spans="1:6" ht="15.75">
      <c r="A14" s="7"/>
      <c r="B14" s="8"/>
      <c r="C14" s="8"/>
      <c r="D14" s="8"/>
      <c r="E14" s="8"/>
      <c r="F14" s="9"/>
    </row>
    <row r="15" spans="1:6" ht="25.5" customHeight="1">
      <c r="A15" s="40">
        <v>3589</v>
      </c>
      <c r="B15" s="39">
        <v>340</v>
      </c>
      <c r="C15" s="39">
        <v>340</v>
      </c>
      <c r="D15" s="39">
        <v>759</v>
      </c>
      <c r="E15" s="39">
        <v>20247</v>
      </c>
      <c r="F15" s="44" t="s">
        <v>42</v>
      </c>
    </row>
    <row r="16" spans="1:6" ht="25.5" customHeight="1">
      <c r="A16" s="40">
        <v>605</v>
      </c>
      <c r="B16" s="39">
        <v>56</v>
      </c>
      <c r="C16" s="39">
        <v>366</v>
      </c>
      <c r="D16" s="39">
        <v>252</v>
      </c>
      <c r="E16" s="39">
        <v>7458</v>
      </c>
      <c r="F16" s="45" t="s">
        <v>43</v>
      </c>
    </row>
    <row r="17" spans="1:6" ht="25.5" customHeight="1">
      <c r="A17" s="40">
        <v>317</v>
      </c>
      <c r="B17" s="39">
        <v>30</v>
      </c>
      <c r="C17" s="39">
        <v>381</v>
      </c>
      <c r="D17" s="39">
        <v>264</v>
      </c>
      <c r="E17" s="39">
        <v>5709</v>
      </c>
      <c r="F17" s="47" t="s">
        <v>50</v>
      </c>
    </row>
    <row r="18" spans="1:6" ht="25.5" customHeight="1">
      <c r="A18" s="57">
        <v>162</v>
      </c>
      <c r="B18" s="56">
        <v>23</v>
      </c>
      <c r="C18" s="56">
        <v>122</v>
      </c>
      <c r="D18" s="56">
        <v>93</v>
      </c>
      <c r="E18" s="56">
        <v>3065</v>
      </c>
      <c r="F18" s="47" t="s">
        <v>69</v>
      </c>
    </row>
    <row r="19" spans="1:6" ht="25.5" customHeight="1">
      <c r="A19" s="57">
        <v>104</v>
      </c>
      <c r="B19" s="56">
        <v>62</v>
      </c>
      <c r="C19" s="56">
        <v>196</v>
      </c>
      <c r="D19" s="56">
        <v>94</v>
      </c>
      <c r="E19" s="56">
        <v>2951</v>
      </c>
      <c r="F19" s="47" t="s">
        <v>70</v>
      </c>
    </row>
    <row r="20" spans="1:6" ht="25.5" customHeight="1" thickBot="1">
      <c r="A20" s="53">
        <f>SUM(A15:A19)</f>
        <v>4777</v>
      </c>
      <c r="B20" s="49">
        <f>SUM(B15:B19)</f>
        <v>511</v>
      </c>
      <c r="C20" s="49">
        <f>SUM(C15:C19)</f>
        <v>1405</v>
      </c>
      <c r="D20" s="49">
        <f>SUM(D15:D19)</f>
        <v>1462</v>
      </c>
      <c r="E20" s="49">
        <f>SUM(E15:E19)</f>
        <v>39430</v>
      </c>
      <c r="F20" s="50" t="s">
        <v>44</v>
      </c>
    </row>
    <row r="21" ht="13.5" thickTop="1"/>
    <row r="22" ht="6.75" customHeight="1"/>
    <row r="24" ht="13.5" thickBot="1"/>
    <row r="25" spans="2:5" ht="24" thickBot="1">
      <c r="B25" s="25">
        <f>IF(B10='p194'!D18,1," ")</f>
        <v>1</v>
      </c>
      <c r="C25" s="25">
        <f>IF(C10='p194'!D17,1," ")</f>
        <v>1</v>
      </c>
      <c r="D25" s="25">
        <f>IF(D10='p194'!D16,1," ")</f>
        <v>1</v>
      </c>
      <c r="E25" s="25">
        <f>IF(E10='p194'!D5,1," ")</f>
        <v>1</v>
      </c>
    </row>
    <row r="26" ht="24" thickBot="1">
      <c r="E26" s="25">
        <f>IF(SUM(A20:E20)=E10,1," ")</f>
        <v>1</v>
      </c>
    </row>
  </sheetData>
  <sheetProtection/>
  <mergeCells count="3">
    <mergeCell ref="A1:F1"/>
    <mergeCell ref="A2:F2"/>
    <mergeCell ref="A12:F12"/>
  </mergeCells>
  <printOptions/>
  <pageMargins left="0.7086614173228347" right="0.7480314960629921" top="0.38" bottom="0.76" header="0.3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D1">
      <selection activeCell="D15" sqref="D15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63" t="s">
        <v>92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v>10787</v>
      </c>
      <c r="E3" s="12" t="s">
        <v>5</v>
      </c>
    </row>
    <row r="4" spans="2:5" ht="24" customHeight="1">
      <c r="B4" s="13"/>
      <c r="C4" s="11" t="s">
        <v>18</v>
      </c>
      <c r="D4" s="55">
        <v>37</v>
      </c>
      <c r="E4" s="12" t="s">
        <v>6</v>
      </c>
    </row>
    <row r="5" spans="2:5" ht="24" customHeight="1">
      <c r="B5" s="18"/>
      <c r="C5" s="19" t="s">
        <v>19</v>
      </c>
      <c r="D5" s="35">
        <v>48322</v>
      </c>
      <c r="E5" s="20" t="s">
        <v>48</v>
      </c>
    </row>
    <row r="6" spans="2:5" ht="24" customHeight="1">
      <c r="B6" s="75" t="s">
        <v>93</v>
      </c>
      <c r="C6" s="76"/>
      <c r="D6" s="76"/>
      <c r="E6" s="77"/>
    </row>
    <row r="7" spans="2:5" ht="24" customHeight="1">
      <c r="B7" s="13"/>
      <c r="C7" s="11" t="s">
        <v>20</v>
      </c>
      <c r="D7" s="55">
        <v>1674.7940000000003</v>
      </c>
      <c r="E7" s="12" t="s">
        <v>7</v>
      </c>
    </row>
    <row r="8" spans="2:5" ht="24" customHeight="1">
      <c r="B8" s="13"/>
      <c r="C8" s="11" t="s">
        <v>20</v>
      </c>
      <c r="D8" s="55">
        <v>879.505</v>
      </c>
      <c r="E8" s="12" t="s">
        <v>8</v>
      </c>
    </row>
    <row r="9" spans="2:5" ht="24" customHeight="1">
      <c r="B9" s="10" t="s">
        <v>94</v>
      </c>
      <c r="C9" s="11" t="s">
        <v>21</v>
      </c>
      <c r="D9" s="36">
        <v>2308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26701</v>
      </c>
      <c r="E11" s="54" t="s">
        <v>60</v>
      </c>
    </row>
    <row r="12" spans="2:5" ht="24" customHeight="1">
      <c r="B12" s="13"/>
      <c r="C12" s="11" t="s">
        <v>45</v>
      </c>
      <c r="D12" s="34">
        <v>70</v>
      </c>
      <c r="E12" s="12" t="s">
        <v>52</v>
      </c>
    </row>
    <row r="13" spans="2:5" ht="24" customHeight="1">
      <c r="B13" s="13"/>
      <c r="C13" s="11" t="s">
        <v>45</v>
      </c>
      <c r="D13" s="34">
        <v>59</v>
      </c>
      <c r="E13" s="12" t="s">
        <v>53</v>
      </c>
    </row>
    <row r="14" spans="2:5" ht="24" customHeight="1">
      <c r="B14" s="13"/>
      <c r="C14" s="11" t="s">
        <v>23</v>
      </c>
      <c r="D14" s="34">
        <v>170</v>
      </c>
      <c r="E14" s="12" t="s">
        <v>11</v>
      </c>
    </row>
    <row r="15" spans="2:5" ht="24" customHeight="1">
      <c r="B15" s="13"/>
      <c r="C15" s="11" t="s">
        <v>19</v>
      </c>
      <c r="D15" s="36">
        <v>1054</v>
      </c>
      <c r="E15" s="12" t="s">
        <v>49</v>
      </c>
    </row>
    <row r="16" spans="2:5" ht="24" customHeight="1">
      <c r="B16" s="13"/>
      <c r="C16" s="11" t="s">
        <v>24</v>
      </c>
      <c r="D16" s="36">
        <v>368230336</v>
      </c>
      <c r="E16" s="14" t="s">
        <v>12</v>
      </c>
    </row>
    <row r="17" spans="2:5" ht="24" customHeight="1">
      <c r="B17" s="13"/>
      <c r="C17" s="11" t="s">
        <v>25</v>
      </c>
      <c r="D17" s="36">
        <v>187983531050</v>
      </c>
      <c r="E17" s="14" t="s">
        <v>12</v>
      </c>
    </row>
    <row r="18" spans="2:5" ht="24" customHeight="1">
      <c r="B18" s="13"/>
      <c r="C18" s="11" t="s">
        <v>25</v>
      </c>
      <c r="D18" s="36">
        <v>188264309000</v>
      </c>
      <c r="E18" s="12" t="s">
        <v>13</v>
      </c>
    </row>
    <row r="19" spans="2:5" ht="24" customHeight="1">
      <c r="B19" s="13"/>
      <c r="C19" s="11" t="s">
        <v>46</v>
      </c>
      <c r="D19" s="37">
        <v>1.0014936305772728</v>
      </c>
      <c r="E19" s="12" t="s">
        <v>14</v>
      </c>
    </row>
    <row r="20" spans="2:5" ht="24" customHeight="1">
      <c r="B20" s="13"/>
      <c r="C20" s="11" t="s">
        <v>25</v>
      </c>
      <c r="D20" s="36">
        <v>31753751487</v>
      </c>
      <c r="E20" s="12" t="s">
        <v>15</v>
      </c>
    </row>
    <row r="21" spans="2:5" ht="24" customHeight="1" thickBot="1">
      <c r="B21" s="59" t="s">
        <v>95</v>
      </c>
      <c r="C21" s="16" t="s">
        <v>26</v>
      </c>
      <c r="D21" s="38">
        <v>11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F15" sqref="A15:F20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0.75" customHeight="1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tr">
        <f>'p195'!B1</f>
        <v>تا پایان سال  1395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v>0.9958411405255115</v>
      </c>
      <c r="B5" s="39">
        <v>118463805000</v>
      </c>
      <c r="C5" s="39">
        <v>118958536838</v>
      </c>
      <c r="D5" s="39">
        <v>155180932</v>
      </c>
      <c r="E5" s="39">
        <v>25663</v>
      </c>
      <c r="F5" s="44" t="s">
        <v>42</v>
      </c>
    </row>
    <row r="6" spans="1:6" ht="25.5" customHeight="1">
      <c r="A6" s="42">
        <v>0.9964531127527908</v>
      </c>
      <c r="B6" s="39">
        <v>26506905000</v>
      </c>
      <c r="C6" s="39">
        <v>26601256658</v>
      </c>
      <c r="D6" s="39">
        <v>76113209</v>
      </c>
      <c r="E6" s="39">
        <v>8877</v>
      </c>
      <c r="F6" s="45" t="s">
        <v>43</v>
      </c>
    </row>
    <row r="7" spans="1:6" ht="25.5" customHeight="1">
      <c r="A7" s="42">
        <v>0.9959096773411441</v>
      </c>
      <c r="B7" s="39">
        <v>19229643000</v>
      </c>
      <c r="C7" s="39">
        <v>19308621492</v>
      </c>
      <c r="D7" s="39">
        <v>83479923</v>
      </c>
      <c r="E7" s="39">
        <v>6799</v>
      </c>
      <c r="F7" s="47" t="s">
        <v>50</v>
      </c>
    </row>
    <row r="8" spans="1:6" ht="25.5" customHeight="1">
      <c r="A8" s="42">
        <v>0.9783494785079512</v>
      </c>
      <c r="B8" s="56">
        <v>7571961000</v>
      </c>
      <c r="C8" s="56">
        <v>7739525769</v>
      </c>
      <c r="D8" s="56">
        <v>22660214</v>
      </c>
      <c r="E8" s="56">
        <v>3516</v>
      </c>
      <c r="F8" s="47" t="s">
        <v>69</v>
      </c>
    </row>
    <row r="9" spans="1:6" ht="25.5" customHeight="1">
      <c r="A9" s="42">
        <v>1.072608900583691</v>
      </c>
      <c r="B9" s="56">
        <v>16491995000</v>
      </c>
      <c r="C9" s="56">
        <v>15375590293</v>
      </c>
      <c r="D9" s="56">
        <v>30796058</v>
      </c>
      <c r="E9" s="56">
        <v>3467</v>
      </c>
      <c r="F9" s="47" t="s">
        <v>70</v>
      </c>
    </row>
    <row r="10" spans="1:6" ht="25.5" customHeight="1" thickBot="1">
      <c r="A10" s="48">
        <v>1.0014936305772728</v>
      </c>
      <c r="B10" s="49">
        <v>188264309000</v>
      </c>
      <c r="C10" s="49">
        <v>187983531050</v>
      </c>
      <c r="D10" s="49">
        <v>368230336</v>
      </c>
      <c r="E10" s="49">
        <v>48322</v>
      </c>
      <c r="F10" s="50" t="s">
        <v>44</v>
      </c>
    </row>
    <row r="11" ht="7.5" customHeight="1" thickTop="1"/>
    <row r="12" spans="1:6" ht="30" customHeight="1" thickBot="1">
      <c r="A12" s="80" t="s">
        <v>36</v>
      </c>
      <c r="B12" s="80"/>
      <c r="C12" s="80"/>
      <c r="D12" s="80"/>
      <c r="E12" s="80"/>
      <c r="F12" s="80"/>
    </row>
    <row r="13" spans="1:6" ht="23.25" thickTop="1">
      <c r="A13" s="1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3" t="s">
        <v>32</v>
      </c>
    </row>
    <row r="14" spans="1:6" ht="15.75">
      <c r="A14" s="7"/>
      <c r="B14" s="8"/>
      <c r="C14" s="8"/>
      <c r="D14" s="8"/>
      <c r="E14" s="8"/>
      <c r="F14" s="9"/>
    </row>
    <row r="15" spans="1:6" ht="25.5" customHeight="1">
      <c r="A15" s="40">
        <v>3633</v>
      </c>
      <c r="B15" s="39">
        <v>356</v>
      </c>
      <c r="C15" s="39">
        <v>348</v>
      </c>
      <c r="D15" s="39">
        <v>797</v>
      </c>
      <c r="E15" s="39">
        <v>20529</v>
      </c>
      <c r="F15" s="44" t="s">
        <v>42</v>
      </c>
    </row>
    <row r="16" spans="1:6" ht="25.5" customHeight="1">
      <c r="A16" s="40">
        <v>620</v>
      </c>
      <c r="B16" s="39">
        <v>57</v>
      </c>
      <c r="C16" s="39">
        <v>369</v>
      </c>
      <c r="D16" s="39">
        <v>261</v>
      </c>
      <c r="E16" s="39">
        <v>7570</v>
      </c>
      <c r="F16" s="45" t="s">
        <v>43</v>
      </c>
    </row>
    <row r="17" spans="1:6" ht="25.5" customHeight="1">
      <c r="A17" s="40">
        <v>328</v>
      </c>
      <c r="B17" s="39">
        <v>32</v>
      </c>
      <c r="C17" s="39">
        <v>388</v>
      </c>
      <c r="D17" s="39">
        <v>265</v>
      </c>
      <c r="E17" s="39">
        <v>5786</v>
      </c>
      <c r="F17" s="47" t="s">
        <v>50</v>
      </c>
    </row>
    <row r="18" spans="1:6" ht="25.5" customHeight="1">
      <c r="A18" s="57">
        <v>173</v>
      </c>
      <c r="B18" s="56">
        <v>22</v>
      </c>
      <c r="C18" s="56">
        <v>125</v>
      </c>
      <c r="D18" s="56">
        <v>95</v>
      </c>
      <c r="E18" s="56">
        <v>3101</v>
      </c>
      <c r="F18" s="47" t="s">
        <v>69</v>
      </c>
    </row>
    <row r="19" spans="1:6" ht="25.5" customHeight="1">
      <c r="A19" s="57">
        <v>106</v>
      </c>
      <c r="B19" s="56">
        <v>61</v>
      </c>
      <c r="C19" s="56">
        <v>200</v>
      </c>
      <c r="D19" s="56">
        <v>98</v>
      </c>
      <c r="E19" s="56">
        <v>3002</v>
      </c>
      <c r="F19" s="47" t="s">
        <v>70</v>
      </c>
    </row>
    <row r="20" spans="1:6" ht="25.5" customHeight="1" thickBot="1">
      <c r="A20" s="53">
        <v>4860</v>
      </c>
      <c r="B20" s="49">
        <v>528</v>
      </c>
      <c r="C20" s="49">
        <v>1430</v>
      </c>
      <c r="D20" s="49">
        <v>1516</v>
      </c>
      <c r="E20" s="49">
        <v>39988</v>
      </c>
      <c r="F20" s="50" t="s">
        <v>44</v>
      </c>
    </row>
    <row r="21" ht="13.5" thickTop="1"/>
    <row r="22" ht="6.75" customHeight="1"/>
    <row r="24" ht="13.5" thickBot="1"/>
    <row r="25" spans="2:5" ht="24" thickBot="1">
      <c r="B25" s="25">
        <f>IF(B10='p195'!D18,1," ")</f>
        <v>1</v>
      </c>
      <c r="C25" s="25">
        <f>IF(C10='p195'!D17,1," ")</f>
        <v>1</v>
      </c>
      <c r="D25" s="25">
        <f>IF(D10='p195'!D16,1," ")</f>
        <v>1</v>
      </c>
      <c r="E25" s="25">
        <f>IF(E10='p195'!D5,1," ")</f>
        <v>1</v>
      </c>
    </row>
    <row r="26" ht="24" thickBot="1">
      <c r="E26" s="25">
        <f>IF(SUM(A20:E20)=E10,1," ")</f>
        <v>1</v>
      </c>
    </row>
  </sheetData>
  <sheetProtection/>
  <mergeCells count="3">
    <mergeCell ref="A1:F1"/>
    <mergeCell ref="A2:F2"/>
    <mergeCell ref="A12:F12"/>
  </mergeCells>
  <printOptions/>
  <pageMargins left="0.7086614173228347" right="0.7480314960629921" top="0.3937007874015748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54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10" t="s">
        <v>51</v>
      </c>
      <c r="C3" s="11" t="s">
        <v>17</v>
      </c>
      <c r="D3" s="55">
        <v>10539.1</v>
      </c>
      <c r="E3" s="12" t="s">
        <v>5</v>
      </c>
    </row>
    <row r="4" spans="2:5" ht="24" customHeight="1">
      <c r="B4" s="13"/>
      <c r="C4" s="11" t="s">
        <v>18</v>
      </c>
      <c r="D4" s="55">
        <v>28</v>
      </c>
      <c r="E4" s="12" t="s">
        <v>6</v>
      </c>
    </row>
    <row r="5" spans="2:5" ht="24" customHeight="1">
      <c r="B5" s="18"/>
      <c r="C5" s="19" t="s">
        <v>19</v>
      </c>
      <c r="D5" s="35">
        <v>34070</v>
      </c>
      <c r="E5" s="20" t="s">
        <v>48</v>
      </c>
    </row>
    <row r="6" spans="2:5" ht="24" customHeight="1">
      <c r="B6" s="75" t="s">
        <v>56</v>
      </c>
      <c r="C6" s="76"/>
      <c r="D6" s="76"/>
      <c r="E6" s="77"/>
    </row>
    <row r="7" spans="2:5" ht="24" customHeight="1">
      <c r="B7" s="13"/>
      <c r="C7" s="11" t="s">
        <v>20</v>
      </c>
      <c r="D7" s="55">
        <f>1533.891+3.954</f>
        <v>1537.845</v>
      </c>
      <c r="E7" s="12" t="s">
        <v>7</v>
      </c>
    </row>
    <row r="8" spans="2:5" ht="24" customHeight="1">
      <c r="B8" s="13"/>
      <c r="C8" s="11" t="s">
        <v>20</v>
      </c>
      <c r="D8" s="55">
        <f>704.555+25.492</f>
        <v>730.0469999999999</v>
      </c>
      <c r="E8" s="12" t="s">
        <v>8</v>
      </c>
    </row>
    <row r="9" spans="2:5" ht="24" customHeight="1">
      <c r="B9" s="10" t="s">
        <v>57</v>
      </c>
      <c r="C9" s="11" t="s">
        <v>21</v>
      </c>
      <c r="D9" s="34">
        <f>1727+2</f>
        <v>1729</v>
      </c>
      <c r="E9" s="12" t="s">
        <v>9</v>
      </c>
    </row>
    <row r="10" spans="2:5" ht="24" customHeight="1">
      <c r="B10" s="21"/>
      <c r="C10" s="11" t="s">
        <v>21</v>
      </c>
      <c r="D10" s="36">
        <f>3503+6786</f>
        <v>10289</v>
      </c>
      <c r="E10" s="12" t="s">
        <v>10</v>
      </c>
    </row>
    <row r="11" spans="2:5" ht="24" customHeight="1">
      <c r="B11" s="13"/>
      <c r="C11" s="11" t="s">
        <v>22</v>
      </c>
      <c r="D11" s="36">
        <v>1800</v>
      </c>
      <c r="E11" s="41" t="s">
        <v>55</v>
      </c>
    </row>
    <row r="12" spans="2:5" ht="24" customHeight="1">
      <c r="B12" s="13"/>
      <c r="C12" s="11" t="s">
        <v>45</v>
      </c>
      <c r="D12" s="34">
        <v>85.2</v>
      </c>
      <c r="E12" s="12" t="s">
        <v>52</v>
      </c>
    </row>
    <row r="13" spans="2:5" ht="24" customHeight="1">
      <c r="B13" s="13"/>
      <c r="C13" s="11" t="s">
        <v>45</v>
      </c>
      <c r="D13" s="34">
        <v>85.2</v>
      </c>
      <c r="E13" s="12" t="s">
        <v>53</v>
      </c>
    </row>
    <row r="14" spans="2:5" ht="24" customHeight="1">
      <c r="B14" s="13"/>
      <c r="C14" s="11" t="s">
        <v>23</v>
      </c>
      <c r="D14" s="34">
        <v>164</v>
      </c>
      <c r="E14" s="12" t="s">
        <v>11</v>
      </c>
    </row>
    <row r="15" spans="2:5" ht="24" customHeight="1">
      <c r="B15" s="13"/>
      <c r="C15" s="11" t="s">
        <v>19</v>
      </c>
      <c r="D15" s="36">
        <v>1811</v>
      </c>
      <c r="E15" s="12" t="s">
        <v>49</v>
      </c>
    </row>
    <row r="16" spans="2:5" ht="24" customHeight="1">
      <c r="B16" s="13"/>
      <c r="C16" s="11" t="s">
        <v>24</v>
      </c>
      <c r="D16" s="36">
        <v>410100572</v>
      </c>
      <c r="E16" s="14" t="s">
        <v>12</v>
      </c>
    </row>
    <row r="17" spans="2:5" ht="24" customHeight="1">
      <c r="B17" s="13"/>
      <c r="C17" s="11" t="s">
        <v>25</v>
      </c>
      <c r="D17" s="36">
        <v>47292451667</v>
      </c>
      <c r="E17" s="14" t="s">
        <v>12</v>
      </c>
    </row>
    <row r="18" spans="2:5" ht="24" customHeight="1">
      <c r="B18" s="13"/>
      <c r="C18" s="11" t="s">
        <v>25</v>
      </c>
      <c r="D18" s="36">
        <v>46367833726</v>
      </c>
      <c r="E18" s="12" t="s">
        <v>13</v>
      </c>
    </row>
    <row r="19" spans="2:5" ht="24" customHeight="1">
      <c r="B19" s="13"/>
      <c r="C19" s="11" t="s">
        <v>46</v>
      </c>
      <c r="D19" s="37">
        <f>D18/D17</f>
        <v>0.9804489319456199</v>
      </c>
      <c r="E19" s="12" t="s">
        <v>14</v>
      </c>
    </row>
    <row r="20" spans="2:5" ht="24" customHeight="1">
      <c r="B20" s="13"/>
      <c r="C20" s="11" t="s">
        <v>25</v>
      </c>
      <c r="D20" s="36">
        <v>4993579643</v>
      </c>
      <c r="E20" s="12" t="s">
        <v>15</v>
      </c>
    </row>
    <row r="21" spans="2:5" ht="24" customHeight="1" thickBot="1">
      <c r="B21" s="15" t="s">
        <v>58</v>
      </c>
      <c r="C21" s="16" t="s">
        <v>26</v>
      </c>
      <c r="D21" s="38">
        <v>20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" right="0.35433070866141736" top="0.51" bottom="0.25" header="0.2" footer="0.39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63" t="s">
        <v>97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v>10787</v>
      </c>
      <c r="E3" s="12" t="s">
        <v>5</v>
      </c>
    </row>
    <row r="4" spans="2:5" ht="24" customHeight="1">
      <c r="B4" s="13"/>
      <c r="C4" s="11" t="s">
        <v>18</v>
      </c>
      <c r="D4" s="55">
        <v>36</v>
      </c>
      <c r="E4" s="12" t="s">
        <v>6</v>
      </c>
    </row>
    <row r="5" spans="2:5" ht="24" customHeight="1">
      <c r="B5" s="18"/>
      <c r="C5" s="19" t="s">
        <v>19</v>
      </c>
      <c r="D5" s="35">
        <f>+'[5]fvbo11'!$M$14</f>
        <v>41414</v>
      </c>
      <c r="E5" s="20" t="s">
        <v>48</v>
      </c>
    </row>
    <row r="6" spans="2:5" ht="24" customHeight="1">
      <c r="B6" s="75" t="str">
        <f>+"به تفکیک تعرفه: خانگی"&amp;'[5]fvbo11'!$M$8&amp;"-عمومی"&amp;'[5]fvbo11'!$M$9&amp;"-کشاورزی"&amp;'[5]fvbo11'!$M$10&amp;"-صنعتی"&amp;'[5]fvbo11'!$M$11&amp;"-تجاری"&amp;'[5]fvbo11'!$M$12&amp;"-روشنایی معابر"&amp;'[5]fvbo11'!$M$13</f>
        <v>به تفکیک تعرفه: خانگی33878-عمومی974-کشاورزی952-صنعتی456-تجاری4783-روشنایی معابر371</v>
      </c>
      <c r="C6" s="76"/>
      <c r="D6" s="76"/>
      <c r="E6" s="77"/>
    </row>
    <row r="7" spans="2:5" ht="24" customHeight="1">
      <c r="B7" s="13"/>
      <c r="C7" s="11" t="s">
        <v>20</v>
      </c>
      <c r="D7" s="55">
        <v>1680.4260000000004</v>
      </c>
      <c r="E7" s="12" t="s">
        <v>7</v>
      </c>
    </row>
    <row r="8" spans="2:5" ht="24" customHeight="1">
      <c r="B8" s="13"/>
      <c r="C8" s="11" t="s">
        <v>20</v>
      </c>
      <c r="D8" s="55">
        <v>897.0400000000001</v>
      </c>
      <c r="E8" s="12" t="s">
        <v>8</v>
      </c>
    </row>
    <row r="9" spans="2:5" ht="24" customHeight="1">
      <c r="B9" s="10" t="s">
        <v>99</v>
      </c>
      <c r="C9" s="11" t="s">
        <v>21</v>
      </c>
      <c r="D9" s="36">
        <v>2354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28522</v>
      </c>
      <c r="E11" s="54" t="s">
        <v>60</v>
      </c>
    </row>
    <row r="12" spans="2:5" ht="24" customHeight="1">
      <c r="B12" s="13"/>
      <c r="C12" s="11" t="s">
        <v>45</v>
      </c>
      <c r="D12" s="34">
        <v>76</v>
      </c>
      <c r="E12" s="12" t="s">
        <v>52</v>
      </c>
    </row>
    <row r="13" spans="2:5" ht="24" customHeight="1">
      <c r="B13" s="13"/>
      <c r="C13" s="11" t="s">
        <v>45</v>
      </c>
      <c r="D13" s="34">
        <v>57</v>
      </c>
      <c r="E13" s="12" t="s">
        <v>53</v>
      </c>
    </row>
    <row r="14" spans="2:5" ht="24" customHeight="1">
      <c r="B14" s="13"/>
      <c r="C14" s="11" t="s">
        <v>23</v>
      </c>
      <c r="D14" s="34">
        <f>149+7+6+2+3+2+1+3</f>
        <v>173</v>
      </c>
      <c r="E14" s="12" t="s">
        <v>11</v>
      </c>
    </row>
    <row r="15" spans="2:5" ht="24" customHeight="1">
      <c r="B15" s="13"/>
      <c r="C15" s="11" t="s">
        <v>19</v>
      </c>
      <c r="D15" s="36">
        <v>345</v>
      </c>
      <c r="E15" s="12" t="s">
        <v>49</v>
      </c>
    </row>
    <row r="16" spans="2:5" ht="24" customHeight="1">
      <c r="B16" s="13"/>
      <c r="C16" s="11" t="s">
        <v>24</v>
      </c>
      <c r="D16" s="36">
        <f>+'[5]fvbo11'!$L$14</f>
        <v>313880247</v>
      </c>
      <c r="E16" s="14" t="s">
        <v>12</v>
      </c>
    </row>
    <row r="17" spans="2:5" ht="24" customHeight="1">
      <c r="B17" s="13"/>
      <c r="C17" s="11" t="s">
        <v>25</v>
      </c>
      <c r="D17" s="36">
        <f>+'[5]fvbo11'!$G$14</f>
        <v>377335726535</v>
      </c>
      <c r="E17" s="14" t="s">
        <v>12</v>
      </c>
    </row>
    <row r="18" spans="2:5" ht="24" customHeight="1">
      <c r="B18" s="13"/>
      <c r="C18" s="11" t="s">
        <v>25</v>
      </c>
      <c r="D18" s="36">
        <f>+'[5]fvbo11'!$B$14</f>
        <v>377784840304</v>
      </c>
      <c r="E18" s="12" t="s">
        <v>13</v>
      </c>
    </row>
    <row r="19" spans="2:5" ht="24" customHeight="1">
      <c r="B19" s="13"/>
      <c r="C19" s="11" t="s">
        <v>46</v>
      </c>
      <c r="D19" s="37">
        <f>D18/D17</f>
        <v>1.0011902232876917</v>
      </c>
      <c r="E19" s="12" t="s">
        <v>14</v>
      </c>
    </row>
    <row r="20" spans="2:5" ht="24" customHeight="1">
      <c r="B20" s="13"/>
      <c r="C20" s="11" t="s">
        <v>25</v>
      </c>
      <c r="D20" s="36">
        <f>+'[5]fvbo11'!$D$14</f>
        <v>66885018394</v>
      </c>
      <c r="E20" s="12" t="s">
        <v>15</v>
      </c>
    </row>
    <row r="21" spans="2:5" ht="24" customHeight="1" thickBot="1">
      <c r="B21" s="71" t="s">
        <v>100</v>
      </c>
      <c r="C21" s="72" t="s">
        <v>26</v>
      </c>
      <c r="D21" s="38">
        <v>9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F15" sqref="A15:F20"/>
    </sheetView>
  </sheetViews>
  <sheetFormatPr defaultColWidth="9.140625" defaultRowHeight="12.75"/>
  <cols>
    <col min="1" max="1" width="14.421875" style="0" customWidth="1"/>
    <col min="2" max="2" width="18.7109375" style="0" customWidth="1"/>
    <col min="3" max="3" width="21.00390625" style="0" customWidth="1"/>
    <col min="4" max="4" width="23.140625" style="0" customWidth="1"/>
    <col min="5" max="5" width="17.57421875" style="0" customWidth="1"/>
    <col min="6" max="6" width="18.421875" style="0" customWidth="1"/>
    <col min="7" max="7" width="20.140625" style="0" customWidth="1"/>
  </cols>
  <sheetData>
    <row r="1" spans="2:7" ht="30.75" customHeight="1">
      <c r="B1" s="78" t="s">
        <v>47</v>
      </c>
      <c r="C1" s="78"/>
      <c r="D1" s="78"/>
      <c r="E1" s="78"/>
      <c r="F1" s="78"/>
      <c r="G1" s="78"/>
    </row>
    <row r="2" spans="2:7" ht="26.25" customHeight="1" thickBot="1">
      <c r="B2" s="79" t="str">
        <f>+'p196'!B1</f>
        <v>تا پایان سال 1396</v>
      </c>
      <c r="C2" s="79"/>
      <c r="D2" s="79"/>
      <c r="E2" s="79"/>
      <c r="F2" s="79"/>
      <c r="G2" s="79"/>
    </row>
    <row r="3" spans="2:7" ht="23.25" thickTop="1">
      <c r="B3" s="1" t="s">
        <v>28</v>
      </c>
      <c r="C3" s="2" t="s">
        <v>29</v>
      </c>
      <c r="D3" s="2" t="s">
        <v>30</v>
      </c>
      <c r="E3" s="2" t="s">
        <v>30</v>
      </c>
      <c r="F3" s="2" t="s">
        <v>31</v>
      </c>
      <c r="G3" s="3" t="s">
        <v>32</v>
      </c>
    </row>
    <row r="4" spans="2:7" ht="22.5">
      <c r="B4" s="4" t="s">
        <v>33</v>
      </c>
      <c r="C4" s="5" t="s">
        <v>34</v>
      </c>
      <c r="D4" s="5" t="s">
        <v>34</v>
      </c>
      <c r="E4" s="5" t="s">
        <v>0</v>
      </c>
      <c r="F4" s="5" t="s">
        <v>35</v>
      </c>
      <c r="G4" s="6"/>
    </row>
    <row r="5" spans="2:7" ht="25.5" customHeight="1">
      <c r="B5" s="69">
        <f aca="true" t="shared" si="0" ref="B5:B10">C5/D5</f>
        <v>1.0049934746233395</v>
      </c>
      <c r="C5" s="39">
        <f>+'[5]fvbn35'!$B$14</f>
        <v>319364507673</v>
      </c>
      <c r="D5" s="39">
        <f>+'[5]fvbn35'!$G$14</f>
        <v>317777692828</v>
      </c>
      <c r="E5" s="39">
        <f>+'[5]fvbn35'!$L$14</f>
        <v>213025072</v>
      </c>
      <c r="F5" s="39">
        <f>+'[5]fvbn35'!$M$14</f>
        <v>29674</v>
      </c>
      <c r="G5" s="44" t="s">
        <v>42</v>
      </c>
    </row>
    <row r="6" spans="2:7" ht="25.5" customHeight="1">
      <c r="B6" s="69">
        <f t="shared" si="0"/>
        <v>1.0011902232876917</v>
      </c>
      <c r="C6" s="39">
        <f>+'[5]fvbo11'!$B$14</f>
        <v>377784840304</v>
      </c>
      <c r="D6" s="39">
        <f>+'[5]fvbo11'!$G$14</f>
        <v>377335726535</v>
      </c>
      <c r="E6" s="39">
        <f>+'[5]fvbo11'!$L$14</f>
        <v>313880247</v>
      </c>
      <c r="F6" s="39">
        <f>+'[5]fvbo11'!$M$14</f>
        <v>41414</v>
      </c>
      <c r="G6" s="45" t="s">
        <v>43</v>
      </c>
    </row>
    <row r="7" spans="2:7" ht="25.5" customHeight="1">
      <c r="B7" s="69">
        <f t="shared" si="0"/>
        <v>0.940127957803461</v>
      </c>
      <c r="C7" s="39">
        <f>+'[5]fvbn39'!$B$14</f>
        <v>41948664132</v>
      </c>
      <c r="D7" s="39">
        <f>+'[5]fvbn39'!$G$14</f>
        <v>44620164504</v>
      </c>
      <c r="E7" s="39">
        <f>+'[5]fvbn39'!$L$14</f>
        <v>78976760</v>
      </c>
      <c r="F7" s="39">
        <f>+'[5]fvbn39'!$M$14</f>
        <v>7644</v>
      </c>
      <c r="G7" s="47" t="s">
        <v>50</v>
      </c>
    </row>
    <row r="8" spans="2:7" ht="25.5" customHeight="1">
      <c r="B8" s="69">
        <f t="shared" si="0"/>
        <v>1.102678586561192</v>
      </c>
      <c r="C8" s="56">
        <f>+'[5]fvbn71'!$B$14</f>
        <v>16471668499</v>
      </c>
      <c r="D8" s="56">
        <f>+'[5]fvbn71'!$G$14</f>
        <v>14937869203</v>
      </c>
      <c r="E8" s="56">
        <f>+'[5]fvbn71'!$L$14</f>
        <v>21878415</v>
      </c>
      <c r="F8" s="56">
        <f>+'[5]fvbn71'!$M$14</f>
        <v>4096</v>
      </c>
      <c r="G8" s="47" t="s">
        <v>69</v>
      </c>
    </row>
    <row r="9" spans="2:7" ht="25.5" customHeight="1">
      <c r="B9" s="69">
        <f t="shared" si="0"/>
        <v>1.0011902232876917</v>
      </c>
      <c r="C9" s="56">
        <f>+'[5]fvbo11'!$B$14</f>
        <v>377784840304</v>
      </c>
      <c r="D9" s="56">
        <f>+'[5]fvbo11'!$G$14</f>
        <v>377335726535</v>
      </c>
      <c r="E9" s="56">
        <f>+'[5]fvbo11'!$L$14</f>
        <v>313880247</v>
      </c>
      <c r="F9" s="56">
        <f>+'[5]fvbo11'!$M$14</f>
        <v>41414</v>
      </c>
      <c r="G9" s="47" t="s">
        <v>70</v>
      </c>
    </row>
    <row r="10" spans="2:7" ht="25.5" customHeight="1" thickBot="1">
      <c r="B10" s="70">
        <f t="shared" si="0"/>
        <v>1.0011902232876917</v>
      </c>
      <c r="C10" s="49">
        <f>SUM(C5:C9)</f>
        <v>1133354520912</v>
      </c>
      <c r="D10" s="49">
        <f>SUM(D5:D9)</f>
        <v>1132007179605</v>
      </c>
      <c r="E10" s="49">
        <f>SUM(E5:E9)</f>
        <v>941640741</v>
      </c>
      <c r="F10" s="49">
        <f>SUM(F5:F9)</f>
        <v>124242</v>
      </c>
      <c r="G10" s="50" t="s">
        <v>44</v>
      </c>
    </row>
    <row r="11" ht="7.5" customHeight="1" thickTop="1"/>
    <row r="12" spans="2:7" ht="30" customHeight="1" thickBot="1">
      <c r="B12" s="80" t="s">
        <v>36</v>
      </c>
      <c r="C12" s="80"/>
      <c r="D12" s="80"/>
      <c r="E12" s="80"/>
      <c r="F12" s="80"/>
      <c r="G12" s="80"/>
    </row>
    <row r="13" spans="1:7" ht="23.25" thickTop="1">
      <c r="A13" s="1" t="s">
        <v>96</v>
      </c>
      <c r="B13" s="64" t="s">
        <v>37</v>
      </c>
      <c r="C13" s="2" t="s">
        <v>38</v>
      </c>
      <c r="D13" s="2" t="s">
        <v>39</v>
      </c>
      <c r="E13" s="2" t="s">
        <v>40</v>
      </c>
      <c r="F13" s="2" t="s">
        <v>41</v>
      </c>
      <c r="G13" s="3" t="s">
        <v>32</v>
      </c>
    </row>
    <row r="14" spans="1:7" ht="15.75">
      <c r="A14" s="7"/>
      <c r="B14" s="65"/>
      <c r="C14" s="8"/>
      <c r="D14" s="8"/>
      <c r="E14" s="8"/>
      <c r="F14" s="8"/>
      <c r="G14" s="9"/>
    </row>
    <row r="15" spans="1:7" ht="25.5" customHeight="1">
      <c r="A15" s="40">
        <f>+'[5]fvbn35'!$M$13</f>
        <v>215</v>
      </c>
      <c r="B15" s="66">
        <f>+'[5]fvbn35'!$M$12</f>
        <v>4149</v>
      </c>
      <c r="C15" s="39">
        <f>+'[5]fvbn35'!$M$11</f>
        <v>404</v>
      </c>
      <c r="D15" s="39">
        <f>+'[5]fvbn35'!$M$10</f>
        <v>402</v>
      </c>
      <c r="E15" s="39">
        <f>+'[5]fvbn35'!$M$9</f>
        <v>677</v>
      </c>
      <c r="F15" s="39">
        <f>+'[5]fvbn35'!$M$8</f>
        <v>23827</v>
      </c>
      <c r="G15" s="44" t="s">
        <v>42</v>
      </c>
    </row>
    <row r="16" spans="1:7" ht="25.5" customHeight="1">
      <c r="A16" s="40">
        <f>+'[5]fvbo11'!$M$13</f>
        <v>371</v>
      </c>
      <c r="B16" s="66">
        <f>+'[5]fvbo11'!$M$12</f>
        <v>4783</v>
      </c>
      <c r="C16" s="39">
        <f>+'[5]fvbo11'!$M$11</f>
        <v>456</v>
      </c>
      <c r="D16" s="39">
        <f>+'[5]fvbo11'!$M$10</f>
        <v>952</v>
      </c>
      <c r="E16" s="39">
        <f>+'[5]fvbo11'!$M$9</f>
        <v>974</v>
      </c>
      <c r="F16" s="39">
        <f>+'[5]fvbo11'!$M$8</f>
        <v>33878</v>
      </c>
      <c r="G16" s="45" t="s">
        <v>43</v>
      </c>
    </row>
    <row r="17" spans="1:7" ht="25.5" customHeight="1">
      <c r="A17" s="40">
        <f>+'[5]fvbn39'!$M$13</f>
        <v>115</v>
      </c>
      <c r="B17" s="66">
        <f>+'[5]fvbn39'!$M$12</f>
        <v>398</v>
      </c>
      <c r="C17" s="39">
        <f>+'[5]fvbn39'!$M$11</f>
        <v>34</v>
      </c>
      <c r="D17" s="39">
        <f>+'[5]fvbn39'!$M$10</f>
        <v>407</v>
      </c>
      <c r="E17" s="39">
        <f>+'[5]fvbn39'!$M$9</f>
        <v>191</v>
      </c>
      <c r="F17" s="39">
        <f>+'[5]fvbn39'!$M$8</f>
        <v>6499</v>
      </c>
      <c r="G17" s="47" t="s">
        <v>50</v>
      </c>
    </row>
    <row r="18" spans="1:7" ht="25.5" customHeight="1">
      <c r="A18" s="57">
        <f>+'[5]fvbn71'!$M$13</f>
        <v>41</v>
      </c>
      <c r="B18" s="67">
        <f>+'[5]fvbn71'!$M$12</f>
        <v>236</v>
      </c>
      <c r="C18" s="56">
        <f>+'[5]fvbn71'!$M$11</f>
        <v>18</v>
      </c>
      <c r="D18" s="56">
        <f>+'[5]fvbn71'!$M$10</f>
        <v>143</v>
      </c>
      <c r="E18" s="56">
        <f>+'[5]fvbn71'!$M$9</f>
        <v>106</v>
      </c>
      <c r="F18" s="56">
        <f>+'[5]fvbn71'!$M$8</f>
        <v>3552</v>
      </c>
      <c r="G18" s="47" t="s">
        <v>69</v>
      </c>
    </row>
    <row r="19" spans="1:7" ht="25.5" customHeight="1">
      <c r="A19" s="57">
        <f>+'[5]fvbo11'!$M$13</f>
        <v>371</v>
      </c>
      <c r="B19" s="67">
        <f>+'[5]fvbo11'!$M$12</f>
        <v>4783</v>
      </c>
      <c r="C19" s="56">
        <f>+'[5]fvbo11'!$M$11</f>
        <v>456</v>
      </c>
      <c r="D19" s="56">
        <f>+'[5]fvbo11'!$M$10</f>
        <v>952</v>
      </c>
      <c r="E19" s="56">
        <f>+'[5]fvbo11'!$M$9</f>
        <v>974</v>
      </c>
      <c r="F19" s="56">
        <f>+'[5]fvbo11'!$M$8</f>
        <v>33878</v>
      </c>
      <c r="G19" s="47" t="s">
        <v>70</v>
      </c>
    </row>
    <row r="20" spans="1:7" ht="25.5" customHeight="1" thickBot="1">
      <c r="A20" s="53">
        <f aca="true" t="shared" si="1" ref="A20:F20">SUM(A15:A19)</f>
        <v>1113</v>
      </c>
      <c r="B20" s="68">
        <f t="shared" si="1"/>
        <v>14349</v>
      </c>
      <c r="C20" s="49">
        <f t="shared" si="1"/>
        <v>1368</v>
      </c>
      <c r="D20" s="49">
        <f t="shared" si="1"/>
        <v>2856</v>
      </c>
      <c r="E20" s="49">
        <f t="shared" si="1"/>
        <v>2922</v>
      </c>
      <c r="F20" s="49">
        <f t="shared" si="1"/>
        <v>101634</v>
      </c>
      <c r="G20" s="50" t="s">
        <v>44</v>
      </c>
    </row>
    <row r="21" ht="13.5" thickTop="1"/>
    <row r="22" ht="6.75" customHeight="1"/>
    <row r="24" ht="13.5" thickBot="1"/>
    <row r="25" spans="3:6" ht="24" thickBot="1">
      <c r="C25" s="25" t="str">
        <f>IF(C10='p196'!D18,1," ")</f>
        <v> </v>
      </c>
      <c r="D25" s="25" t="str">
        <f>IF(D10='p196'!D17,1," ")</f>
        <v> </v>
      </c>
      <c r="E25" s="25" t="str">
        <f>IF(E10='p196'!D16,1," ")</f>
        <v> </v>
      </c>
      <c r="F25" s="25" t="str">
        <f>IF(F10='p196'!D5,1," ")</f>
        <v> </v>
      </c>
    </row>
    <row r="26" ht="24" thickBot="1">
      <c r="F26" s="25">
        <f>IF(SUM(A20:F20)=F10,1," ")</f>
        <v>1</v>
      </c>
    </row>
  </sheetData>
  <sheetProtection/>
  <mergeCells count="3">
    <mergeCell ref="B1:G1"/>
    <mergeCell ref="B2:G2"/>
    <mergeCell ref="B12:G12"/>
  </mergeCells>
  <printOptions/>
  <pageMargins left="0.7086614173228347" right="0.7480314960629921" top="0.3937007874015748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1" sqref="B1:E21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63" t="s">
        <v>101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v>10787</v>
      </c>
      <c r="E3" s="12" t="s">
        <v>5</v>
      </c>
    </row>
    <row r="4" spans="2:5" ht="24" customHeight="1">
      <c r="B4" s="13"/>
      <c r="C4" s="11" t="s">
        <v>18</v>
      </c>
      <c r="D4" s="55">
        <v>36</v>
      </c>
      <c r="E4" s="12" t="s">
        <v>6</v>
      </c>
    </row>
    <row r="5" spans="2:5" ht="24" customHeight="1">
      <c r="B5" s="18"/>
      <c r="C5" s="19" t="s">
        <v>19</v>
      </c>
      <c r="D5" s="35">
        <v>50858</v>
      </c>
      <c r="E5" s="20" t="s">
        <v>48</v>
      </c>
    </row>
    <row r="6" spans="2:5" ht="24" customHeight="1">
      <c r="B6" s="75" t="s">
        <v>102</v>
      </c>
      <c r="C6" s="76"/>
      <c r="D6" s="76"/>
      <c r="E6" s="77"/>
    </row>
    <row r="7" spans="2:5" ht="24" customHeight="1">
      <c r="B7" s="13"/>
      <c r="C7" s="11" t="s">
        <v>20</v>
      </c>
      <c r="D7" s="55">
        <v>1680.7030000000002</v>
      </c>
      <c r="E7" s="12" t="s">
        <v>7</v>
      </c>
    </row>
    <row r="8" spans="2:5" ht="24" customHeight="1">
      <c r="B8" s="13"/>
      <c r="C8" s="11" t="s">
        <v>20</v>
      </c>
      <c r="D8" s="55">
        <v>895.3820000000001</v>
      </c>
      <c r="E8" s="12" t="s">
        <v>8</v>
      </c>
    </row>
    <row r="9" spans="2:5" ht="24" customHeight="1">
      <c r="B9" s="10" t="s">
        <v>98</v>
      </c>
      <c r="C9" s="11" t="s">
        <v>21</v>
      </c>
      <c r="D9" s="36">
        <v>2352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28282</v>
      </c>
      <c r="E11" s="54" t="s">
        <v>60</v>
      </c>
    </row>
    <row r="12" spans="2:5" ht="24" customHeight="1">
      <c r="B12" s="13"/>
      <c r="C12" s="11" t="s">
        <v>45</v>
      </c>
      <c r="D12" s="34">
        <v>69</v>
      </c>
      <c r="E12" s="12" t="s">
        <v>52</v>
      </c>
    </row>
    <row r="13" spans="2:5" ht="24" customHeight="1">
      <c r="B13" s="13"/>
      <c r="C13" s="11" t="s">
        <v>45</v>
      </c>
      <c r="D13" s="34">
        <v>56</v>
      </c>
      <c r="E13" s="12" t="s">
        <v>53</v>
      </c>
    </row>
    <row r="14" spans="2:5" ht="24" customHeight="1">
      <c r="B14" s="13"/>
      <c r="C14" s="11" t="s">
        <v>23</v>
      </c>
      <c r="D14" s="34">
        <v>173</v>
      </c>
      <c r="E14" s="12" t="s">
        <v>11</v>
      </c>
    </row>
    <row r="15" spans="2:5" ht="24" customHeight="1">
      <c r="B15" s="13"/>
      <c r="C15" s="11" t="s">
        <v>19</v>
      </c>
      <c r="D15" s="36">
        <v>1454</v>
      </c>
      <c r="E15" s="12" t="s">
        <v>49</v>
      </c>
    </row>
    <row r="16" spans="2:5" ht="24" customHeight="1">
      <c r="B16" s="13"/>
      <c r="C16" s="11" t="s">
        <v>24</v>
      </c>
      <c r="D16" s="36">
        <v>367263591</v>
      </c>
      <c r="E16" s="14" t="s">
        <v>12</v>
      </c>
    </row>
    <row r="17" spans="2:5" ht="24" customHeight="1">
      <c r="B17" s="13"/>
      <c r="C17" s="11" t="s">
        <v>25</v>
      </c>
      <c r="D17" s="36">
        <v>212824498690</v>
      </c>
      <c r="E17" s="14" t="s">
        <v>12</v>
      </c>
    </row>
    <row r="18" spans="2:5" ht="24" customHeight="1">
      <c r="B18" s="13"/>
      <c r="C18" s="11" t="s">
        <v>25</v>
      </c>
      <c r="D18" s="36">
        <v>215459241175</v>
      </c>
      <c r="E18" s="12" t="s">
        <v>13</v>
      </c>
    </row>
    <row r="19" spans="2:5" ht="24" customHeight="1">
      <c r="B19" s="13"/>
      <c r="C19" s="11" t="s">
        <v>46</v>
      </c>
      <c r="D19" s="37">
        <v>1.0123798834307969</v>
      </c>
      <c r="E19" s="12" t="s">
        <v>14</v>
      </c>
    </row>
    <row r="20" spans="2:5" ht="24" customHeight="1">
      <c r="B20" s="13"/>
      <c r="C20" s="11" t="s">
        <v>25</v>
      </c>
      <c r="D20" s="36">
        <v>35216435392</v>
      </c>
      <c r="E20" s="12" t="s">
        <v>15</v>
      </c>
    </row>
    <row r="21" spans="2:5" ht="24" customHeight="1" thickBot="1">
      <c r="B21" s="71" t="s">
        <v>103</v>
      </c>
      <c r="C21" s="72" t="s">
        <v>26</v>
      </c>
      <c r="D21" s="38">
        <v>9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1" sqref="A1:G20"/>
    </sheetView>
  </sheetViews>
  <sheetFormatPr defaultColWidth="9.140625" defaultRowHeight="12.75"/>
  <cols>
    <col min="1" max="1" width="14.421875" style="0" customWidth="1"/>
    <col min="2" max="2" width="18.7109375" style="0" customWidth="1"/>
    <col min="3" max="3" width="21.00390625" style="0" customWidth="1"/>
    <col min="4" max="4" width="23.140625" style="0" customWidth="1"/>
    <col min="5" max="5" width="17.57421875" style="0" customWidth="1"/>
    <col min="6" max="6" width="18.421875" style="0" customWidth="1"/>
    <col min="7" max="7" width="20.140625" style="0" customWidth="1"/>
  </cols>
  <sheetData>
    <row r="1" spans="2:7" ht="30.75" customHeight="1">
      <c r="B1" s="78" t="s">
        <v>47</v>
      </c>
      <c r="C1" s="78"/>
      <c r="D1" s="78"/>
      <c r="E1" s="78"/>
      <c r="F1" s="78"/>
      <c r="G1" s="78"/>
    </row>
    <row r="2" spans="2:7" ht="26.25" customHeight="1" thickBot="1">
      <c r="B2" s="79" t="s">
        <v>101</v>
      </c>
      <c r="C2" s="79"/>
      <c r="D2" s="79"/>
      <c r="E2" s="79"/>
      <c r="F2" s="79"/>
      <c r="G2" s="79"/>
    </row>
    <row r="3" spans="2:7" ht="23.25" thickTop="1">
      <c r="B3" s="1" t="s">
        <v>28</v>
      </c>
      <c r="C3" s="2" t="s">
        <v>29</v>
      </c>
      <c r="D3" s="2" t="s">
        <v>30</v>
      </c>
      <c r="E3" s="2" t="s">
        <v>30</v>
      </c>
      <c r="F3" s="2" t="s">
        <v>31</v>
      </c>
      <c r="G3" s="3" t="s">
        <v>32</v>
      </c>
    </row>
    <row r="4" spans="2:7" ht="22.5">
      <c r="B4" s="4" t="s">
        <v>33</v>
      </c>
      <c r="C4" s="5" t="s">
        <v>34</v>
      </c>
      <c r="D4" s="5" t="s">
        <v>34</v>
      </c>
      <c r="E4" s="5" t="s">
        <v>0</v>
      </c>
      <c r="F4" s="5" t="s">
        <v>35</v>
      </c>
      <c r="G4" s="6"/>
    </row>
    <row r="5" spans="2:7" ht="25.5" customHeight="1">
      <c r="B5" s="69">
        <v>1.0000298435401394</v>
      </c>
      <c r="C5" s="39">
        <v>133939380822</v>
      </c>
      <c r="D5" s="39">
        <v>133935383716</v>
      </c>
      <c r="E5" s="39">
        <v>152596593</v>
      </c>
      <c r="F5" s="39">
        <v>27047</v>
      </c>
      <c r="G5" s="44" t="s">
        <v>42</v>
      </c>
    </row>
    <row r="6" spans="2:7" ht="25.5" customHeight="1">
      <c r="B6" s="69">
        <v>1.0268319304906344</v>
      </c>
      <c r="C6" s="39">
        <v>28135307045</v>
      </c>
      <c r="D6" s="39">
        <v>27400109219</v>
      </c>
      <c r="E6" s="39">
        <v>73987336</v>
      </c>
      <c r="F6" s="39">
        <v>9253</v>
      </c>
      <c r="G6" s="45" t="s">
        <v>43</v>
      </c>
    </row>
    <row r="7" spans="2:7" ht="25.5" customHeight="1">
      <c r="B7" s="69">
        <v>1.047705296901275</v>
      </c>
      <c r="C7" s="39">
        <v>23520099407</v>
      </c>
      <c r="D7" s="39">
        <v>22449155766</v>
      </c>
      <c r="E7" s="39">
        <v>83140537</v>
      </c>
      <c r="F7" s="39">
        <v>7138</v>
      </c>
      <c r="G7" s="47" t="s">
        <v>50</v>
      </c>
    </row>
    <row r="8" spans="2:7" ht="25.5" customHeight="1">
      <c r="B8" s="69">
        <v>0.9602537840763354</v>
      </c>
      <c r="C8" s="56">
        <v>7394382352</v>
      </c>
      <c r="D8" s="56">
        <v>7700445939</v>
      </c>
      <c r="E8" s="56">
        <v>21458095</v>
      </c>
      <c r="F8" s="56">
        <v>3743</v>
      </c>
      <c r="G8" s="47" t="s">
        <v>69</v>
      </c>
    </row>
    <row r="9" spans="2:7" ht="25.5" customHeight="1">
      <c r="B9" s="69">
        <v>1.052984961358375</v>
      </c>
      <c r="C9" s="56">
        <v>22470071549</v>
      </c>
      <c r="D9" s="56">
        <v>21339404050</v>
      </c>
      <c r="E9" s="56">
        <v>36081030</v>
      </c>
      <c r="F9" s="56">
        <v>3677</v>
      </c>
      <c r="G9" s="47" t="s">
        <v>70</v>
      </c>
    </row>
    <row r="10" spans="2:7" ht="25.5" customHeight="1" thickBot="1">
      <c r="B10" s="70">
        <v>1.0123798834307969</v>
      </c>
      <c r="C10" s="49">
        <v>215459241175</v>
      </c>
      <c r="D10" s="49">
        <v>212824498690</v>
      </c>
      <c r="E10" s="49">
        <v>367263591</v>
      </c>
      <c r="F10" s="49">
        <v>50858</v>
      </c>
      <c r="G10" s="50" t="s">
        <v>44</v>
      </c>
    </row>
    <row r="11" ht="9.75" customHeight="1" thickTop="1"/>
    <row r="12" spans="2:7" ht="30" customHeight="1" thickBot="1">
      <c r="B12" s="80" t="s">
        <v>36</v>
      </c>
      <c r="C12" s="80"/>
      <c r="D12" s="80"/>
      <c r="E12" s="80"/>
      <c r="F12" s="80"/>
      <c r="G12" s="80"/>
    </row>
    <row r="13" spans="1:7" ht="23.25" thickTop="1">
      <c r="A13" s="1" t="s">
        <v>96</v>
      </c>
      <c r="B13" s="64" t="s">
        <v>37</v>
      </c>
      <c r="C13" s="2" t="s">
        <v>38</v>
      </c>
      <c r="D13" s="2" t="s">
        <v>39</v>
      </c>
      <c r="E13" s="2" t="s">
        <v>40</v>
      </c>
      <c r="F13" s="2" t="s">
        <v>41</v>
      </c>
      <c r="G13" s="3" t="s">
        <v>32</v>
      </c>
    </row>
    <row r="14" spans="1:7" ht="15.75">
      <c r="A14" s="7"/>
      <c r="B14" s="65"/>
      <c r="C14" s="8"/>
      <c r="D14" s="8"/>
      <c r="E14" s="8"/>
      <c r="F14" s="8"/>
      <c r="G14" s="9"/>
    </row>
    <row r="15" spans="1:7" ht="25.5" customHeight="1">
      <c r="A15" s="40">
        <v>210</v>
      </c>
      <c r="B15" s="66">
        <v>3817</v>
      </c>
      <c r="C15" s="39">
        <v>354</v>
      </c>
      <c r="D15" s="39">
        <v>368</v>
      </c>
      <c r="E15" s="39">
        <v>604</v>
      </c>
      <c r="F15" s="39">
        <v>21694</v>
      </c>
      <c r="G15" s="44" t="s">
        <v>42</v>
      </c>
    </row>
    <row r="16" spans="1:7" ht="25.5" customHeight="1">
      <c r="A16" s="40">
        <v>74</v>
      </c>
      <c r="B16" s="66">
        <v>674</v>
      </c>
      <c r="C16" s="39">
        <v>56</v>
      </c>
      <c r="D16" s="39">
        <v>374</v>
      </c>
      <c r="E16" s="39">
        <v>209</v>
      </c>
      <c r="F16" s="39">
        <v>7866</v>
      </c>
      <c r="G16" s="45" t="s">
        <v>43</v>
      </c>
    </row>
    <row r="17" spans="1:7" ht="25.5" customHeight="1">
      <c r="A17" s="40">
        <v>115</v>
      </c>
      <c r="B17" s="66">
        <v>335</v>
      </c>
      <c r="C17" s="39">
        <v>29</v>
      </c>
      <c r="D17" s="39">
        <v>400</v>
      </c>
      <c r="E17" s="39">
        <v>181</v>
      </c>
      <c r="F17" s="39">
        <v>6078</v>
      </c>
      <c r="G17" s="47" t="s">
        <v>50</v>
      </c>
    </row>
    <row r="18" spans="1:7" ht="25.5" customHeight="1">
      <c r="A18" s="57">
        <v>41</v>
      </c>
      <c r="B18" s="67">
        <v>186</v>
      </c>
      <c r="C18" s="56">
        <v>16</v>
      </c>
      <c r="D18" s="56">
        <v>136</v>
      </c>
      <c r="E18" s="56">
        <v>100</v>
      </c>
      <c r="F18" s="56">
        <v>3264</v>
      </c>
      <c r="G18" s="47" t="s">
        <v>69</v>
      </c>
    </row>
    <row r="19" spans="1:7" ht="25.5" customHeight="1">
      <c r="A19" s="57">
        <v>50</v>
      </c>
      <c r="B19" s="67">
        <v>110</v>
      </c>
      <c r="C19" s="56">
        <v>64</v>
      </c>
      <c r="D19" s="56">
        <v>203</v>
      </c>
      <c r="E19" s="56">
        <v>96</v>
      </c>
      <c r="F19" s="56">
        <v>3154</v>
      </c>
      <c r="G19" s="47" t="s">
        <v>70</v>
      </c>
    </row>
    <row r="20" spans="1:7" ht="25.5" customHeight="1" thickBot="1">
      <c r="A20" s="53">
        <v>490</v>
      </c>
      <c r="B20" s="68">
        <v>5122</v>
      </c>
      <c r="C20" s="49">
        <v>519</v>
      </c>
      <c r="D20" s="49">
        <v>1481</v>
      </c>
      <c r="E20" s="49">
        <v>1190</v>
      </c>
      <c r="F20" s="49">
        <v>42056</v>
      </c>
      <c r="G20" s="50" t="s">
        <v>44</v>
      </c>
    </row>
    <row r="21" ht="13.5" thickTop="1"/>
    <row r="22" ht="6.75" customHeight="1"/>
    <row r="24" ht="13.5" thickBot="1"/>
    <row r="25" spans="3:6" ht="24" thickBot="1">
      <c r="C25" s="25">
        <f>IF(C10='p197'!D18,1," ")</f>
        <v>1</v>
      </c>
      <c r="D25" s="25">
        <f>IF(D10='p197'!D17,1," ")</f>
        <v>1</v>
      </c>
      <c r="E25" s="25">
        <f>IF(E10='p197'!D16,1," ")</f>
        <v>1</v>
      </c>
      <c r="F25" s="25">
        <f>IF(F10='p197'!D5,1," ")</f>
        <v>1</v>
      </c>
    </row>
    <row r="26" ht="24" thickBot="1">
      <c r="F26" s="25">
        <f>IF(SUM(A20:F20)=F10,1," ")</f>
        <v>1</v>
      </c>
    </row>
  </sheetData>
  <sheetProtection/>
  <mergeCells count="3">
    <mergeCell ref="B1:G1"/>
    <mergeCell ref="B2:G2"/>
    <mergeCell ref="B12:G12"/>
  </mergeCells>
  <printOptions/>
  <pageMargins left="0.7086614173228347" right="0.7480314960629921" top="0.3937007874015748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63" t="s">
        <v>105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104</v>
      </c>
      <c r="C3" s="11" t="s">
        <v>17</v>
      </c>
      <c r="D3" s="55">
        <v>10787</v>
      </c>
      <c r="E3" s="12" t="s">
        <v>5</v>
      </c>
    </row>
    <row r="4" spans="2:5" ht="24" customHeight="1">
      <c r="B4" s="13"/>
      <c r="C4" s="11" t="s">
        <v>18</v>
      </c>
      <c r="D4" s="55">
        <v>30</v>
      </c>
      <c r="E4" s="12" t="s">
        <v>6</v>
      </c>
    </row>
    <row r="5" spans="2:5" ht="24" customHeight="1">
      <c r="B5" s="18"/>
      <c r="C5" s="19" t="s">
        <v>19</v>
      </c>
      <c r="D5" s="35">
        <v>42479</v>
      </c>
      <c r="E5" s="20" t="s">
        <v>48</v>
      </c>
    </row>
    <row r="6" spans="2:5" ht="24" customHeight="1">
      <c r="B6" s="75" t="s">
        <v>106</v>
      </c>
      <c r="C6" s="76"/>
      <c r="D6" s="76"/>
      <c r="E6" s="77"/>
    </row>
    <row r="7" spans="2:5" ht="24" customHeight="1">
      <c r="B7" s="13"/>
      <c r="C7" s="11" t="s">
        <v>20</v>
      </c>
      <c r="D7" s="55">
        <v>1476.0305200000003</v>
      </c>
      <c r="E7" s="12" t="s">
        <v>7</v>
      </c>
    </row>
    <row r="8" spans="2:5" ht="24" customHeight="1">
      <c r="B8" s="13"/>
      <c r="C8" s="11" t="s">
        <v>20</v>
      </c>
      <c r="D8" s="55">
        <v>709.014</v>
      </c>
      <c r="E8" s="12" t="s">
        <v>8</v>
      </c>
    </row>
    <row r="9" spans="2:5" ht="24" customHeight="1">
      <c r="B9" s="10" t="s">
        <v>107</v>
      </c>
      <c r="C9" s="11" t="s">
        <v>21</v>
      </c>
      <c r="D9" s="36">
        <v>1999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24152</v>
      </c>
      <c r="E11" s="54" t="s">
        <v>60</v>
      </c>
    </row>
    <row r="12" spans="2:5" ht="24" customHeight="1">
      <c r="B12" s="13"/>
      <c r="C12" s="11" t="s">
        <v>45</v>
      </c>
      <c r="D12" s="34">
        <v>73</v>
      </c>
      <c r="E12" s="12" t="s">
        <v>52</v>
      </c>
    </row>
    <row r="13" spans="2:5" ht="24" customHeight="1">
      <c r="B13" s="13"/>
      <c r="C13" s="11" t="s">
        <v>45</v>
      </c>
      <c r="D13" s="34">
        <v>54</v>
      </c>
      <c r="E13" s="12" t="s">
        <v>53</v>
      </c>
    </row>
    <row r="14" spans="2:5" ht="24" customHeight="1">
      <c r="B14" s="13"/>
      <c r="C14" s="11" t="s">
        <v>23</v>
      </c>
      <c r="D14" s="34">
        <f>173+3</f>
        <v>176</v>
      </c>
      <c r="E14" s="12" t="s">
        <v>11</v>
      </c>
    </row>
    <row r="15" spans="2:5" ht="24" customHeight="1">
      <c r="B15" s="13"/>
      <c r="C15" s="11" t="s">
        <v>19</v>
      </c>
      <c r="D15" s="36">
        <v>937</v>
      </c>
      <c r="E15" s="12" t="s">
        <v>49</v>
      </c>
    </row>
    <row r="16" spans="2:5" ht="24" customHeight="1">
      <c r="B16" s="13"/>
      <c r="C16" s="11" t="s">
        <v>24</v>
      </c>
      <c r="D16" s="36">
        <v>289851924</v>
      </c>
      <c r="E16" s="14" t="s">
        <v>12</v>
      </c>
    </row>
    <row r="17" spans="2:5" ht="24" customHeight="1">
      <c r="B17" s="13"/>
      <c r="C17" s="11" t="s">
        <v>25</v>
      </c>
      <c r="D17" s="36">
        <v>215179792818</v>
      </c>
      <c r="E17" s="14" t="s">
        <v>12</v>
      </c>
    </row>
    <row r="18" spans="2:5" ht="24" customHeight="1">
      <c r="B18" s="13"/>
      <c r="C18" s="11" t="s">
        <v>25</v>
      </c>
      <c r="D18" s="36">
        <v>206188285689</v>
      </c>
      <c r="E18" s="12" t="s">
        <v>13</v>
      </c>
    </row>
    <row r="19" spans="2:5" ht="24" customHeight="1">
      <c r="B19" s="13"/>
      <c r="C19" s="11" t="s">
        <v>46</v>
      </c>
      <c r="D19" s="37">
        <v>0.9582139799874003</v>
      </c>
      <c r="E19" s="12" t="s">
        <v>14</v>
      </c>
    </row>
    <row r="20" spans="2:5" ht="24" customHeight="1">
      <c r="B20" s="13"/>
      <c r="C20" s="11" t="s">
        <v>25</v>
      </c>
      <c r="D20" s="36">
        <v>38190928784</v>
      </c>
      <c r="E20" s="12" t="s">
        <v>15</v>
      </c>
    </row>
    <row r="21" spans="2:5" ht="24" customHeight="1" thickBot="1">
      <c r="B21" s="71" t="s">
        <v>108</v>
      </c>
      <c r="C21" s="72" t="s">
        <v>26</v>
      </c>
      <c r="D21" s="38">
        <v>8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" sqref="A2:G18"/>
    </sheetView>
  </sheetViews>
  <sheetFormatPr defaultColWidth="9.140625" defaultRowHeight="12.75"/>
  <cols>
    <col min="1" max="1" width="14.421875" style="0" customWidth="1"/>
    <col min="2" max="2" width="18.710937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30.75" customHeight="1">
      <c r="B1" s="78" t="s">
        <v>47</v>
      </c>
      <c r="C1" s="78"/>
      <c r="D1" s="78"/>
      <c r="E1" s="78"/>
      <c r="F1" s="78"/>
      <c r="G1" s="78"/>
    </row>
    <row r="2" spans="2:7" ht="26.25" customHeight="1" thickBot="1">
      <c r="B2" s="79" t="s">
        <v>105</v>
      </c>
      <c r="C2" s="79"/>
      <c r="D2" s="79"/>
      <c r="E2" s="79"/>
      <c r="F2" s="79"/>
      <c r="G2" s="79"/>
    </row>
    <row r="3" spans="2:7" ht="23.25" thickTop="1">
      <c r="B3" s="1" t="s">
        <v>28</v>
      </c>
      <c r="C3" s="2" t="s">
        <v>29</v>
      </c>
      <c r="D3" s="2" t="s">
        <v>30</v>
      </c>
      <c r="E3" s="2" t="s">
        <v>30</v>
      </c>
      <c r="F3" s="2" t="s">
        <v>31</v>
      </c>
      <c r="G3" s="3" t="s">
        <v>32</v>
      </c>
    </row>
    <row r="4" spans="2:7" ht="22.5">
      <c r="B4" s="4" t="s">
        <v>33</v>
      </c>
      <c r="C4" s="5" t="s">
        <v>34</v>
      </c>
      <c r="D4" s="5" t="s">
        <v>34</v>
      </c>
      <c r="E4" s="5" t="s">
        <v>0</v>
      </c>
      <c r="F4" s="5" t="s">
        <v>35</v>
      </c>
      <c r="G4" s="6"/>
    </row>
    <row r="5" spans="2:7" ht="25.5" customHeight="1">
      <c r="B5" s="69">
        <v>0.9494503397269138</v>
      </c>
      <c r="C5" s="39">
        <v>151584988441</v>
      </c>
      <c r="D5" s="39">
        <v>159655520777</v>
      </c>
      <c r="E5" s="39">
        <v>157754892</v>
      </c>
      <c r="F5" s="39">
        <v>27671</v>
      </c>
      <c r="G5" s="44" t="s">
        <v>42</v>
      </c>
    </row>
    <row r="6" spans="2:7" ht="25.5" customHeight="1">
      <c r="B6" s="69">
        <v>0.9764905204962647</v>
      </c>
      <c r="C6" s="39">
        <v>23446708095</v>
      </c>
      <c r="D6" s="39">
        <v>24011198883</v>
      </c>
      <c r="E6" s="39">
        <v>73673273</v>
      </c>
      <c r="F6" s="39">
        <v>7250</v>
      </c>
      <c r="G6" s="47" t="s">
        <v>50</v>
      </c>
    </row>
    <row r="7" spans="2:7" ht="25.5" customHeight="1">
      <c r="B7" s="69">
        <v>1.021875153010291</v>
      </c>
      <c r="C7" s="56">
        <v>8567959569</v>
      </c>
      <c r="D7" s="56">
        <v>8384546335</v>
      </c>
      <c r="E7" s="56">
        <v>24352852</v>
      </c>
      <c r="F7" s="56">
        <v>3811</v>
      </c>
      <c r="G7" s="47" t="s">
        <v>69</v>
      </c>
    </row>
    <row r="8" spans="2:7" ht="25.5" customHeight="1">
      <c r="B8" s="69">
        <v>0.9766566524910223</v>
      </c>
      <c r="C8" s="56">
        <v>22588629584</v>
      </c>
      <c r="D8" s="56">
        <v>23128526823</v>
      </c>
      <c r="E8" s="56">
        <v>34070907</v>
      </c>
      <c r="F8" s="56">
        <v>3747</v>
      </c>
      <c r="G8" s="47" t="s">
        <v>70</v>
      </c>
    </row>
    <row r="9" spans="2:7" ht="25.5" customHeight="1" thickBot="1">
      <c r="B9" s="70">
        <v>0.9582139799874003</v>
      </c>
      <c r="C9" s="49">
        <v>206188285689</v>
      </c>
      <c r="D9" s="49">
        <v>215179792818</v>
      </c>
      <c r="E9" s="49">
        <v>289851924</v>
      </c>
      <c r="F9" s="49">
        <v>42479</v>
      </c>
      <c r="G9" s="50" t="s">
        <v>44</v>
      </c>
    </row>
    <row r="10" ht="9.75" customHeight="1" thickTop="1"/>
    <row r="11" spans="2:7" ht="30" customHeight="1" thickBot="1">
      <c r="B11" s="80" t="s">
        <v>36</v>
      </c>
      <c r="C11" s="80"/>
      <c r="D11" s="80"/>
      <c r="E11" s="80"/>
      <c r="F11" s="80"/>
      <c r="G11" s="80"/>
    </row>
    <row r="12" spans="1:7" ht="23.25" thickTop="1">
      <c r="A12" s="1" t="s">
        <v>96</v>
      </c>
      <c r="B12" s="64" t="s">
        <v>37</v>
      </c>
      <c r="C12" s="2" t="s">
        <v>38</v>
      </c>
      <c r="D12" s="2" t="s">
        <v>39</v>
      </c>
      <c r="E12" s="2" t="s">
        <v>40</v>
      </c>
      <c r="F12" s="2" t="s">
        <v>41</v>
      </c>
      <c r="G12" s="3" t="s">
        <v>32</v>
      </c>
    </row>
    <row r="13" spans="1:7" ht="15.75">
      <c r="A13" s="7"/>
      <c r="B13" s="65"/>
      <c r="C13" s="8"/>
      <c r="D13" s="8"/>
      <c r="E13" s="8"/>
      <c r="F13" s="8"/>
      <c r="G13" s="9"/>
    </row>
    <row r="14" spans="1:7" ht="25.5" customHeight="1">
      <c r="A14" s="40">
        <v>210</v>
      </c>
      <c r="B14" s="66">
        <v>3899</v>
      </c>
      <c r="C14" s="39">
        <v>364</v>
      </c>
      <c r="D14" s="39">
        <v>370</v>
      </c>
      <c r="E14" s="39">
        <v>620</v>
      </c>
      <c r="F14" s="39">
        <v>22208</v>
      </c>
      <c r="G14" s="44" t="s">
        <v>42</v>
      </c>
    </row>
    <row r="15" spans="1:7" ht="25.5" customHeight="1">
      <c r="A15" s="40">
        <v>115</v>
      </c>
      <c r="B15" s="66">
        <v>345</v>
      </c>
      <c r="C15" s="39">
        <v>31</v>
      </c>
      <c r="D15" s="39">
        <v>403</v>
      </c>
      <c r="E15" s="39">
        <v>183</v>
      </c>
      <c r="F15" s="39">
        <v>6173</v>
      </c>
      <c r="G15" s="47" t="s">
        <v>50</v>
      </c>
    </row>
    <row r="16" spans="1:7" ht="25.5" customHeight="1">
      <c r="A16" s="57">
        <v>41</v>
      </c>
      <c r="B16" s="67">
        <v>198</v>
      </c>
      <c r="C16" s="56">
        <v>16</v>
      </c>
      <c r="D16" s="56">
        <v>138</v>
      </c>
      <c r="E16" s="56">
        <v>101</v>
      </c>
      <c r="F16" s="56">
        <v>3317</v>
      </c>
      <c r="G16" s="47" t="s">
        <v>69</v>
      </c>
    </row>
    <row r="17" spans="1:7" ht="25.5" customHeight="1">
      <c r="A17" s="57">
        <v>50</v>
      </c>
      <c r="B17" s="67">
        <v>112</v>
      </c>
      <c r="C17" s="56">
        <v>65</v>
      </c>
      <c r="D17" s="56">
        <v>204</v>
      </c>
      <c r="E17" s="56">
        <v>98</v>
      </c>
      <c r="F17" s="56">
        <v>3218</v>
      </c>
      <c r="G17" s="47" t="s">
        <v>70</v>
      </c>
    </row>
    <row r="18" spans="1:7" ht="25.5" customHeight="1" thickBot="1">
      <c r="A18" s="53">
        <v>416</v>
      </c>
      <c r="B18" s="68">
        <v>4554</v>
      </c>
      <c r="C18" s="49">
        <v>476</v>
      </c>
      <c r="D18" s="49">
        <v>1115</v>
      </c>
      <c r="E18" s="49">
        <v>1002</v>
      </c>
      <c r="F18" s="49">
        <v>34916</v>
      </c>
      <c r="G18" s="50" t="s">
        <v>44</v>
      </c>
    </row>
    <row r="19" ht="13.5" thickTop="1"/>
    <row r="20" ht="6.75" customHeight="1"/>
    <row r="22" ht="13.5" thickBot="1"/>
    <row r="23" spans="3:6" ht="24" thickBot="1">
      <c r="C23" s="25">
        <f>IF(C9='p198'!D18,1," ")</f>
        <v>1</v>
      </c>
      <c r="D23" s="25">
        <f>IF(D9='p198'!D17,1," ")</f>
        <v>1</v>
      </c>
      <c r="E23" s="25">
        <f>IF(E9='p198'!D16,1," ")</f>
        <v>1</v>
      </c>
      <c r="F23" s="25">
        <f>IF(F9='p198'!D5,1," ")</f>
        <v>1</v>
      </c>
    </row>
    <row r="24" ht="24" thickBot="1">
      <c r="F24" s="25">
        <f>IF(SUM(A18:F18)=F9,1," ")</f>
        <v>1</v>
      </c>
    </row>
  </sheetData>
  <sheetProtection/>
  <mergeCells count="3">
    <mergeCell ref="B1:G1"/>
    <mergeCell ref="B2:G2"/>
    <mergeCell ref="B11:G11"/>
  </mergeCells>
  <printOptions/>
  <pageMargins left="0.7086614173228347" right="0.7480314960629921" top="0.3937007874015748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63" t="s">
        <v>109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104</v>
      </c>
      <c r="C3" s="11" t="s">
        <v>17</v>
      </c>
      <c r="D3" s="55">
        <v>7390</v>
      </c>
      <c r="E3" s="12" t="s">
        <v>5</v>
      </c>
    </row>
    <row r="4" spans="2:5" ht="24" customHeight="1">
      <c r="B4" s="13"/>
      <c r="C4" s="11" t="s">
        <v>18</v>
      </c>
      <c r="D4" s="55">
        <v>30</v>
      </c>
      <c r="E4" s="12" t="s">
        <v>6</v>
      </c>
    </row>
    <row r="5" spans="2:5" ht="24" customHeight="1">
      <c r="B5" s="18"/>
      <c r="C5" s="19" t="s">
        <v>19</v>
      </c>
      <c r="D5" s="35">
        <v>39980</v>
      </c>
      <c r="E5" s="20" t="s">
        <v>48</v>
      </c>
    </row>
    <row r="6" spans="2:5" ht="24" customHeight="1">
      <c r="B6" s="75" t="s">
        <v>110</v>
      </c>
      <c r="C6" s="76"/>
      <c r="D6" s="76"/>
      <c r="E6" s="77"/>
    </row>
    <row r="7" spans="2:5" ht="24" customHeight="1">
      <c r="B7" s="13"/>
      <c r="C7" s="11" t="s">
        <v>20</v>
      </c>
      <c r="D7" s="55">
        <v>1298</v>
      </c>
      <c r="E7" s="12" t="s">
        <v>7</v>
      </c>
    </row>
    <row r="8" spans="2:5" ht="24" customHeight="1">
      <c r="B8" s="13"/>
      <c r="C8" s="11" t="s">
        <v>20</v>
      </c>
      <c r="D8" s="55">
        <v>640.7429999999999</v>
      </c>
      <c r="E8" s="12" t="s">
        <v>8</v>
      </c>
    </row>
    <row r="9" spans="2:5" ht="24" customHeight="1">
      <c r="B9" s="10" t="s">
        <v>111</v>
      </c>
      <c r="C9" s="11" t="s">
        <v>21</v>
      </c>
      <c r="D9" s="36">
        <v>1746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21507</v>
      </c>
      <c r="E11" s="54" t="s">
        <v>60</v>
      </c>
    </row>
    <row r="12" spans="2:5" ht="24" customHeight="1">
      <c r="B12" s="13"/>
      <c r="C12" s="11" t="s">
        <v>45</v>
      </c>
      <c r="D12" s="34">
        <v>63</v>
      </c>
      <c r="E12" s="12" t="s">
        <v>52</v>
      </c>
    </row>
    <row r="13" spans="2:5" ht="24" customHeight="1">
      <c r="B13" s="13"/>
      <c r="C13" s="11" t="s">
        <v>45</v>
      </c>
      <c r="D13" s="34">
        <v>51</v>
      </c>
      <c r="E13" s="12" t="s">
        <v>53</v>
      </c>
    </row>
    <row r="14" spans="2:5" ht="24" customHeight="1">
      <c r="B14" s="13"/>
      <c r="C14" s="11" t="s">
        <v>23</v>
      </c>
      <c r="D14" s="34">
        <v>133</v>
      </c>
      <c r="E14" s="12" t="s">
        <v>11</v>
      </c>
    </row>
    <row r="15" spans="2:5" ht="24" customHeight="1">
      <c r="B15" s="13"/>
      <c r="C15" s="11" t="s">
        <v>19</v>
      </c>
      <c r="D15" s="36">
        <v>698</v>
      </c>
      <c r="E15" s="12" t="s">
        <v>49</v>
      </c>
    </row>
    <row r="16" spans="2:5" ht="24" customHeight="1">
      <c r="B16" s="13"/>
      <c r="C16" s="11" t="s">
        <v>24</v>
      </c>
      <c r="D16" s="36">
        <v>287040625</v>
      </c>
      <c r="E16" s="14" t="s">
        <v>12</v>
      </c>
    </row>
    <row r="17" spans="2:5" ht="24" customHeight="1">
      <c r="B17" s="13"/>
      <c r="C17" s="11" t="s">
        <v>25</v>
      </c>
      <c r="D17" s="36">
        <v>235273983700</v>
      </c>
      <c r="E17" s="14" t="s">
        <v>12</v>
      </c>
    </row>
    <row r="18" spans="2:5" ht="24" customHeight="1">
      <c r="B18" s="13"/>
      <c r="C18" s="11" t="s">
        <v>25</v>
      </c>
      <c r="D18" s="36">
        <v>223714596237</v>
      </c>
      <c r="E18" s="12" t="s">
        <v>13</v>
      </c>
    </row>
    <row r="19" spans="2:5" ht="24" customHeight="1">
      <c r="B19" s="13"/>
      <c r="C19" s="11" t="s">
        <v>46</v>
      </c>
      <c r="D19" s="37">
        <v>0.9508683991267837</v>
      </c>
      <c r="E19" s="12" t="s">
        <v>14</v>
      </c>
    </row>
    <row r="20" spans="2:5" ht="24" customHeight="1">
      <c r="B20" s="13"/>
      <c r="C20" s="11" t="s">
        <v>25</v>
      </c>
      <c r="D20" s="36">
        <v>46995602481</v>
      </c>
      <c r="E20" s="12" t="s">
        <v>15</v>
      </c>
    </row>
    <row r="21" spans="2:5" ht="24" customHeight="1" thickBot="1">
      <c r="B21" s="71" t="s">
        <v>112</v>
      </c>
      <c r="C21" s="72" t="s">
        <v>26</v>
      </c>
      <c r="D21" s="73">
        <v>6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1" sqref="A1:G16"/>
    </sheetView>
  </sheetViews>
  <sheetFormatPr defaultColWidth="9.140625" defaultRowHeight="12.75"/>
  <cols>
    <col min="1" max="1" width="14.421875" style="0" customWidth="1"/>
    <col min="2" max="2" width="18.710937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30.75" customHeight="1">
      <c r="B1" s="78" t="s">
        <v>47</v>
      </c>
      <c r="C1" s="78"/>
      <c r="D1" s="78"/>
      <c r="E1" s="78"/>
      <c r="F1" s="78"/>
      <c r="G1" s="78"/>
    </row>
    <row r="2" spans="2:7" ht="26.25" customHeight="1" thickBot="1">
      <c r="B2" s="79" t="s">
        <v>109</v>
      </c>
      <c r="C2" s="79"/>
      <c r="D2" s="79"/>
      <c r="E2" s="79"/>
      <c r="F2" s="79"/>
      <c r="G2" s="79"/>
    </row>
    <row r="3" spans="2:7" ht="23.25" thickTop="1">
      <c r="B3" s="1" t="s">
        <v>28</v>
      </c>
      <c r="C3" s="2" t="s">
        <v>29</v>
      </c>
      <c r="D3" s="2" t="s">
        <v>30</v>
      </c>
      <c r="E3" s="2" t="s">
        <v>30</v>
      </c>
      <c r="F3" s="2" t="s">
        <v>31</v>
      </c>
      <c r="G3" s="3" t="s">
        <v>32</v>
      </c>
    </row>
    <row r="4" spans="2:7" ht="22.5">
      <c r="B4" s="4" t="s">
        <v>33</v>
      </c>
      <c r="C4" s="5" t="s">
        <v>34</v>
      </c>
      <c r="D4" s="5" t="s">
        <v>34</v>
      </c>
      <c r="E4" s="5" t="s">
        <v>0</v>
      </c>
      <c r="F4" s="5" t="s">
        <v>35</v>
      </c>
      <c r="G4" s="6"/>
    </row>
    <row r="5" spans="2:7" ht="25.5" customHeight="1">
      <c r="B5" s="69">
        <v>0.9577356252785798</v>
      </c>
      <c r="C5" s="39">
        <v>186282143767</v>
      </c>
      <c r="D5" s="39">
        <v>194502677827</v>
      </c>
      <c r="E5" s="39">
        <v>176479431</v>
      </c>
      <c r="F5" s="39">
        <v>28700</v>
      </c>
      <c r="G5" s="44" t="s">
        <v>42</v>
      </c>
    </row>
    <row r="6" spans="2:7" ht="25.5" customHeight="1">
      <c r="B6" s="69">
        <v>0.9167832264142297</v>
      </c>
      <c r="C6" s="39">
        <v>28333356696</v>
      </c>
      <c r="D6" s="39">
        <v>30905186613</v>
      </c>
      <c r="E6" s="39">
        <v>88432851</v>
      </c>
      <c r="F6" s="39">
        <v>7385</v>
      </c>
      <c r="G6" s="47" t="s">
        <v>50</v>
      </c>
    </row>
    <row r="7" spans="2:7" ht="25.5" customHeight="1">
      <c r="B7" s="69">
        <v>0.9222568199525292</v>
      </c>
      <c r="C7" s="56">
        <v>9099095774</v>
      </c>
      <c r="D7" s="56">
        <v>9866119260</v>
      </c>
      <c r="E7" s="56">
        <v>22128343</v>
      </c>
      <c r="F7" s="56">
        <v>3895</v>
      </c>
      <c r="G7" s="47" t="s">
        <v>69</v>
      </c>
    </row>
    <row r="8" spans="2:7" ht="25.5" customHeight="1" thickBot="1">
      <c r="B8" s="70">
        <v>0.9508683991267837</v>
      </c>
      <c r="C8" s="49">
        <v>223714596237</v>
      </c>
      <c r="D8" s="49">
        <v>235273983700</v>
      </c>
      <c r="E8" s="49">
        <v>287040625</v>
      </c>
      <c r="F8" s="49">
        <v>39980</v>
      </c>
      <c r="G8" s="50" t="s">
        <v>44</v>
      </c>
    </row>
    <row r="9" ht="9.75" customHeight="1" thickTop="1"/>
    <row r="10" spans="2:7" ht="30" customHeight="1" thickBot="1">
      <c r="B10" s="80" t="s">
        <v>36</v>
      </c>
      <c r="C10" s="80"/>
      <c r="D10" s="80"/>
      <c r="E10" s="80"/>
      <c r="F10" s="80"/>
      <c r="G10" s="80"/>
    </row>
    <row r="11" spans="1:7" ht="23.25" thickTop="1">
      <c r="A11" s="1" t="s">
        <v>96</v>
      </c>
      <c r="B11" s="64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3" t="s">
        <v>32</v>
      </c>
    </row>
    <row r="12" spans="1:7" ht="15.75">
      <c r="A12" s="7"/>
      <c r="B12" s="65"/>
      <c r="C12" s="8"/>
      <c r="D12" s="8"/>
      <c r="E12" s="8"/>
      <c r="F12" s="8"/>
      <c r="G12" s="9"/>
    </row>
    <row r="13" spans="1:7" ht="25.5" customHeight="1">
      <c r="A13" s="40">
        <v>215</v>
      </c>
      <c r="B13" s="66">
        <v>3987</v>
      </c>
      <c r="C13" s="39">
        <v>393</v>
      </c>
      <c r="D13" s="39">
        <v>398</v>
      </c>
      <c r="E13" s="39">
        <v>634</v>
      </c>
      <c r="F13" s="39">
        <v>23073</v>
      </c>
      <c r="G13" s="44" t="s">
        <v>42</v>
      </c>
    </row>
    <row r="14" spans="1:7" ht="25.5" customHeight="1">
      <c r="A14" s="40">
        <v>115</v>
      </c>
      <c r="B14" s="66">
        <v>365</v>
      </c>
      <c r="C14" s="39">
        <v>32</v>
      </c>
      <c r="D14" s="39">
        <v>403</v>
      </c>
      <c r="E14" s="39">
        <v>186</v>
      </c>
      <c r="F14" s="39">
        <v>6284</v>
      </c>
      <c r="G14" s="47" t="s">
        <v>50</v>
      </c>
    </row>
    <row r="15" spans="1:7" ht="25.5" customHeight="1">
      <c r="A15" s="57">
        <v>41</v>
      </c>
      <c r="B15" s="67">
        <v>206</v>
      </c>
      <c r="C15" s="56">
        <v>18</v>
      </c>
      <c r="D15" s="56">
        <v>138</v>
      </c>
      <c r="E15" s="56">
        <v>103</v>
      </c>
      <c r="F15" s="56">
        <v>3389</v>
      </c>
      <c r="G15" s="47" t="s">
        <v>69</v>
      </c>
    </row>
    <row r="16" spans="1:7" ht="25.5" customHeight="1" thickBot="1">
      <c r="A16" s="53">
        <v>371</v>
      </c>
      <c r="B16" s="68">
        <v>4558</v>
      </c>
      <c r="C16" s="49">
        <v>443</v>
      </c>
      <c r="D16" s="49">
        <v>939</v>
      </c>
      <c r="E16" s="49">
        <v>923</v>
      </c>
      <c r="F16" s="49">
        <v>32746</v>
      </c>
      <c r="G16" s="50" t="s">
        <v>44</v>
      </c>
    </row>
    <row r="17" ht="13.5" thickTop="1"/>
    <row r="18" ht="6.75" customHeight="1"/>
    <row r="20" ht="13.5" thickBot="1"/>
    <row r="21" spans="3:6" ht="24" thickBot="1">
      <c r="C21" s="25">
        <f>IF(C8='p199'!D18,1," ")</f>
        <v>1</v>
      </c>
      <c r="D21" s="25">
        <f>IF(D8='p199'!D17,1," ")</f>
        <v>1</v>
      </c>
      <c r="E21" s="25">
        <f>IF(E8='p199'!D16,1," ")</f>
        <v>1</v>
      </c>
      <c r="F21" s="25">
        <f>IF(F8='p199'!D5,1," ")</f>
        <v>1</v>
      </c>
    </row>
    <row r="22" ht="24" thickBot="1">
      <c r="F22" s="25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086614173228347" right="0.7480314960629921" top="0.3937007874015748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63" t="s">
        <v>113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104</v>
      </c>
      <c r="C3" s="11" t="s">
        <v>17</v>
      </c>
      <c r="D3" s="55">
        <v>7390</v>
      </c>
      <c r="E3" s="12" t="s">
        <v>5</v>
      </c>
    </row>
    <row r="4" spans="2:5" ht="24" customHeight="1">
      <c r="B4" s="13"/>
      <c r="C4" s="11" t="s">
        <v>18</v>
      </c>
      <c r="D4" s="55">
        <v>30</v>
      </c>
      <c r="E4" s="12" t="s">
        <v>6</v>
      </c>
    </row>
    <row r="5" spans="2:5" ht="24" customHeight="1">
      <c r="B5" s="18"/>
      <c r="C5" s="19" t="s">
        <v>19</v>
      </c>
      <c r="D5" s="35">
        <v>40661</v>
      </c>
      <c r="E5" s="20" t="s">
        <v>48</v>
      </c>
    </row>
    <row r="6" spans="2:5" ht="24" customHeight="1">
      <c r="B6" s="75" t="s">
        <v>114</v>
      </c>
      <c r="C6" s="76"/>
      <c r="D6" s="76"/>
      <c r="E6" s="77"/>
    </row>
    <row r="7" spans="2:5" ht="24" customHeight="1">
      <c r="B7" s="13"/>
      <c r="C7" s="11" t="s">
        <v>20</v>
      </c>
      <c r="D7" s="55">
        <v>1307.9269</v>
      </c>
      <c r="E7" s="12" t="s">
        <v>7</v>
      </c>
    </row>
    <row r="8" spans="2:5" ht="24" customHeight="1">
      <c r="B8" s="13"/>
      <c r="C8" s="11" t="s">
        <v>20</v>
      </c>
      <c r="D8" s="55">
        <v>647.918</v>
      </c>
      <c r="E8" s="12" t="s">
        <v>8</v>
      </c>
    </row>
    <row r="9" spans="2:5" ht="24" customHeight="1">
      <c r="B9" s="10" t="s">
        <v>115</v>
      </c>
      <c r="C9" s="11" t="s">
        <v>21</v>
      </c>
      <c r="D9" s="36">
        <v>1771</v>
      </c>
      <c r="E9" s="12" t="s">
        <v>9</v>
      </c>
    </row>
    <row r="10" spans="2:5" ht="24" customHeight="1">
      <c r="B10" s="21"/>
      <c r="C10" s="11" t="s">
        <v>21</v>
      </c>
      <c r="D10" s="36">
        <v>473</v>
      </c>
      <c r="E10" s="12" t="s">
        <v>59</v>
      </c>
    </row>
    <row r="11" spans="2:5" ht="24" customHeight="1">
      <c r="B11" s="13"/>
      <c r="C11" s="11" t="s">
        <v>22</v>
      </c>
      <c r="D11" s="36">
        <v>21708</v>
      </c>
      <c r="E11" s="54" t="s">
        <v>60</v>
      </c>
    </row>
    <row r="12" spans="2:5" ht="24" customHeight="1">
      <c r="B12" s="13"/>
      <c r="C12" s="11" t="s">
        <v>45</v>
      </c>
      <c r="D12" s="34">
        <v>62</v>
      </c>
      <c r="E12" s="12" t="s">
        <v>52</v>
      </c>
    </row>
    <row r="13" spans="2:5" ht="24" customHeight="1">
      <c r="B13" s="13"/>
      <c r="C13" s="11" t="s">
        <v>45</v>
      </c>
      <c r="D13" s="34">
        <v>55</v>
      </c>
      <c r="E13" s="12" t="s">
        <v>53</v>
      </c>
    </row>
    <row r="14" spans="2:5" ht="24" customHeight="1">
      <c r="B14" s="13"/>
      <c r="C14" s="11" t="s">
        <v>23</v>
      </c>
      <c r="D14" s="34">
        <v>133</v>
      </c>
      <c r="E14" s="12" t="s">
        <v>11</v>
      </c>
    </row>
    <row r="15" spans="2:5" ht="24" customHeight="1">
      <c r="B15" s="13"/>
      <c r="C15" s="11" t="s">
        <v>19</v>
      </c>
      <c r="D15" s="36">
        <v>789</v>
      </c>
      <c r="E15" s="12" t="s">
        <v>49</v>
      </c>
    </row>
    <row r="16" spans="2:5" ht="24" customHeight="1">
      <c r="B16" s="13"/>
      <c r="C16" s="11" t="s">
        <v>24</v>
      </c>
      <c r="D16" s="36">
        <v>306314169</v>
      </c>
      <c r="E16" s="14" t="s">
        <v>12</v>
      </c>
    </row>
    <row r="17" spans="2:5" ht="24" customHeight="1">
      <c r="B17" s="13"/>
      <c r="C17" s="11" t="s">
        <v>25</v>
      </c>
      <c r="D17" s="36">
        <v>302544549287</v>
      </c>
      <c r="E17" s="14" t="s">
        <v>12</v>
      </c>
    </row>
    <row r="18" spans="2:5" ht="24" customHeight="1">
      <c r="B18" s="13"/>
      <c r="C18" s="11" t="s">
        <v>25</v>
      </c>
      <c r="D18" s="36">
        <v>282249988174</v>
      </c>
      <c r="E18" s="12" t="s">
        <v>13</v>
      </c>
    </row>
    <row r="19" spans="2:5" ht="24" customHeight="1">
      <c r="B19" s="13"/>
      <c r="C19" s="11" t="s">
        <v>46</v>
      </c>
      <c r="D19" s="37">
        <v>0.9329204206096995</v>
      </c>
      <c r="E19" s="12" t="s">
        <v>14</v>
      </c>
    </row>
    <row r="20" spans="2:5" ht="24" customHeight="1">
      <c r="B20" s="13"/>
      <c r="C20" s="11" t="s">
        <v>25</v>
      </c>
      <c r="D20" s="36">
        <v>67334132163</v>
      </c>
      <c r="E20" s="12" t="s">
        <v>15</v>
      </c>
    </row>
    <row r="21" spans="2:5" ht="24" customHeight="1" thickBot="1">
      <c r="B21" s="71" t="s">
        <v>116</v>
      </c>
      <c r="C21" s="72" t="s">
        <v>26</v>
      </c>
      <c r="D21" s="73">
        <v>5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G13" sqref="A13:G15"/>
    </sheetView>
  </sheetViews>
  <sheetFormatPr defaultColWidth="9.140625" defaultRowHeight="12.75"/>
  <cols>
    <col min="1" max="1" width="14.421875" style="0" customWidth="1"/>
    <col min="2" max="2" width="18.710937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30.75" customHeight="1">
      <c r="B1" s="78" t="s">
        <v>47</v>
      </c>
      <c r="C1" s="78"/>
      <c r="D1" s="78"/>
      <c r="E1" s="78"/>
      <c r="F1" s="78"/>
      <c r="G1" s="78"/>
    </row>
    <row r="2" spans="2:7" ht="26.25" customHeight="1" thickBot="1">
      <c r="B2" s="79" t="str">
        <f>+'p11400'!B1</f>
        <v>تا پایان    سال 1400</v>
      </c>
      <c r="C2" s="79"/>
      <c r="D2" s="79"/>
      <c r="E2" s="79"/>
      <c r="F2" s="79"/>
      <c r="G2" s="79"/>
    </row>
    <row r="3" spans="2:7" ht="23.25" thickTop="1">
      <c r="B3" s="1" t="s">
        <v>28</v>
      </c>
      <c r="C3" s="2" t="s">
        <v>29</v>
      </c>
      <c r="D3" s="2" t="s">
        <v>30</v>
      </c>
      <c r="E3" s="2" t="s">
        <v>30</v>
      </c>
      <c r="F3" s="2" t="s">
        <v>31</v>
      </c>
      <c r="G3" s="3" t="s">
        <v>32</v>
      </c>
    </row>
    <row r="4" spans="2:7" ht="22.5">
      <c r="B4" s="4" t="s">
        <v>33</v>
      </c>
      <c r="C4" s="5" t="s">
        <v>34</v>
      </c>
      <c r="D4" s="5" t="s">
        <v>34</v>
      </c>
      <c r="E4" s="5" t="s">
        <v>0</v>
      </c>
      <c r="F4" s="5" t="s">
        <v>35</v>
      </c>
      <c r="G4" s="6"/>
    </row>
    <row r="5" spans="2:7" ht="25.5" customHeight="1">
      <c r="B5" s="69">
        <v>0.9307303696164394</v>
      </c>
      <c r="C5" s="39">
        <v>238887342250</v>
      </c>
      <c r="D5" s="39">
        <v>256666538504</v>
      </c>
      <c r="E5" s="39">
        <v>204240310</v>
      </c>
      <c r="F5" s="39">
        <v>29154</v>
      </c>
      <c r="G5" s="44" t="s">
        <v>42</v>
      </c>
    </row>
    <row r="6" spans="2:7" ht="25.5" customHeight="1">
      <c r="B6" s="69">
        <v>0.953935431065967</v>
      </c>
      <c r="C6" s="39">
        <v>32545422985</v>
      </c>
      <c r="D6" s="39">
        <v>34117008264</v>
      </c>
      <c r="E6" s="39">
        <v>79998176</v>
      </c>
      <c r="F6" s="39">
        <v>7517</v>
      </c>
      <c r="G6" s="47" t="s">
        <v>50</v>
      </c>
    </row>
    <row r="7" spans="2:7" ht="25.5" customHeight="1">
      <c r="B7" s="69">
        <v>0.919753475226681</v>
      </c>
      <c r="C7" s="56">
        <v>10817222939</v>
      </c>
      <c r="D7" s="56">
        <v>11761002519</v>
      </c>
      <c r="E7" s="56">
        <v>22075683</v>
      </c>
      <c r="F7" s="56">
        <v>3990</v>
      </c>
      <c r="G7" s="47" t="s">
        <v>69</v>
      </c>
    </row>
    <row r="8" spans="2:7" ht="25.5" customHeight="1" thickBot="1">
      <c r="B8" s="70">
        <f>C8/D8</f>
        <v>0.9329204206096995</v>
      </c>
      <c r="C8" s="49">
        <f>SUM(C5:C7)</f>
        <v>282249988174</v>
      </c>
      <c r="D8" s="49">
        <f>SUM(D5:D7)</f>
        <v>302544549287</v>
      </c>
      <c r="E8" s="49">
        <f>SUM(E5:E7)</f>
        <v>306314169</v>
      </c>
      <c r="F8" s="49">
        <f>SUM(F5:F7)</f>
        <v>40661</v>
      </c>
      <c r="G8" s="50" t="s">
        <v>44</v>
      </c>
    </row>
    <row r="9" ht="9.75" customHeight="1" thickTop="1"/>
    <row r="10" spans="2:7" ht="30" customHeight="1" thickBot="1">
      <c r="B10" s="80" t="s">
        <v>36</v>
      </c>
      <c r="C10" s="80"/>
      <c r="D10" s="80"/>
      <c r="E10" s="80"/>
      <c r="F10" s="80"/>
      <c r="G10" s="80"/>
    </row>
    <row r="11" spans="1:7" ht="23.25" thickTop="1">
      <c r="A11" s="1" t="s">
        <v>96</v>
      </c>
      <c r="B11" s="64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3" t="s">
        <v>32</v>
      </c>
    </row>
    <row r="12" spans="1:7" ht="15.75">
      <c r="A12" s="7"/>
      <c r="B12" s="65"/>
      <c r="C12" s="8"/>
      <c r="D12" s="8"/>
      <c r="E12" s="8"/>
      <c r="F12" s="8"/>
      <c r="G12" s="9"/>
    </row>
    <row r="13" spans="1:7" ht="25.5" customHeight="1">
      <c r="A13" s="40">
        <v>215</v>
      </c>
      <c r="B13" s="66">
        <v>4059</v>
      </c>
      <c r="C13" s="39">
        <v>398</v>
      </c>
      <c r="D13" s="39">
        <v>401</v>
      </c>
      <c r="E13" s="39">
        <v>649</v>
      </c>
      <c r="F13" s="39">
        <v>23432</v>
      </c>
      <c r="G13" s="44" t="s">
        <v>42</v>
      </c>
    </row>
    <row r="14" spans="1:7" ht="25.5" customHeight="1">
      <c r="A14" s="40">
        <v>115</v>
      </c>
      <c r="B14" s="66">
        <v>384</v>
      </c>
      <c r="C14" s="39">
        <v>32</v>
      </c>
      <c r="D14" s="39">
        <v>404</v>
      </c>
      <c r="E14" s="39">
        <v>189</v>
      </c>
      <c r="F14" s="39">
        <v>6393</v>
      </c>
      <c r="G14" s="47" t="s">
        <v>50</v>
      </c>
    </row>
    <row r="15" spans="1:7" ht="25.5" customHeight="1">
      <c r="A15" s="57">
        <v>41</v>
      </c>
      <c r="B15" s="67">
        <v>232</v>
      </c>
      <c r="C15" s="56">
        <v>18</v>
      </c>
      <c r="D15" s="56">
        <v>140</v>
      </c>
      <c r="E15" s="56">
        <v>105</v>
      </c>
      <c r="F15" s="56">
        <v>3454</v>
      </c>
      <c r="G15" s="47" t="s">
        <v>69</v>
      </c>
    </row>
    <row r="16" spans="1:7" ht="25.5" customHeight="1" thickBot="1">
      <c r="A16" s="53">
        <f aca="true" t="shared" si="0" ref="A16:F16">SUM(A13:A15)</f>
        <v>371</v>
      </c>
      <c r="B16" s="68">
        <f t="shared" si="0"/>
        <v>4675</v>
      </c>
      <c r="C16" s="49">
        <f t="shared" si="0"/>
        <v>448</v>
      </c>
      <c r="D16" s="49">
        <f t="shared" si="0"/>
        <v>945</v>
      </c>
      <c r="E16" s="49">
        <f t="shared" si="0"/>
        <v>943</v>
      </c>
      <c r="F16" s="49">
        <f t="shared" si="0"/>
        <v>33279</v>
      </c>
      <c r="G16" s="50" t="s">
        <v>44</v>
      </c>
    </row>
    <row r="17" ht="13.5" thickTop="1"/>
    <row r="18" ht="6.75" customHeight="1"/>
    <row r="20" ht="13.5" thickBot="1"/>
    <row r="21" spans="3:6" ht="24" thickBot="1">
      <c r="C21" s="25">
        <f>IF(C8='p11400'!D18,1," ")</f>
        <v>1</v>
      </c>
      <c r="D21" s="25">
        <f>IF(D8='p11400'!D17,1," ")</f>
        <v>1</v>
      </c>
      <c r="E21" s="25">
        <f>IF(E8='p11400'!D16,1," ")</f>
        <v>1</v>
      </c>
      <c r="F21" s="25">
        <f>IF(F8='p11400'!D5,1," ")</f>
        <v>1</v>
      </c>
    </row>
    <row r="22" ht="24" thickBot="1">
      <c r="F22" s="25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086614173228347" right="0.7480314960629921" top="0.3937007874015748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tr">
        <f>'p187'!B1</f>
        <v>تا پايان سال1387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f>B5/C5</f>
        <v>0.9944219199016692</v>
      </c>
      <c r="B5" s="43">
        <v>37772551941</v>
      </c>
      <c r="C5" s="43">
        <v>37984432146</v>
      </c>
      <c r="D5" s="43">
        <v>221784895</v>
      </c>
      <c r="E5" s="43">
        <v>22242</v>
      </c>
      <c r="F5" s="44" t="s">
        <v>42</v>
      </c>
    </row>
    <row r="6" spans="1:6" ht="25.5" customHeight="1">
      <c r="A6" s="42">
        <f>B6/C6</f>
        <v>0.9226096262652301</v>
      </c>
      <c r="B6" s="43">
        <v>5449379172</v>
      </c>
      <c r="C6" s="43">
        <v>5906484191</v>
      </c>
      <c r="D6" s="43">
        <v>89594193</v>
      </c>
      <c r="E6" s="43">
        <v>7096</v>
      </c>
      <c r="F6" s="45" t="s">
        <v>43</v>
      </c>
    </row>
    <row r="7" spans="1:6" ht="25.5" customHeight="1">
      <c r="A7" s="42">
        <f>B7/C7</f>
        <v>0.9248478430473923</v>
      </c>
      <c r="B7" s="46">
        <v>3145902613</v>
      </c>
      <c r="C7" s="46">
        <v>3401535330</v>
      </c>
      <c r="D7" s="46">
        <v>98721484</v>
      </c>
      <c r="E7" s="46">
        <v>4732</v>
      </c>
      <c r="F7" s="47" t="s">
        <v>50</v>
      </c>
    </row>
    <row r="8" spans="1:6" ht="25.5" customHeight="1" thickBot="1">
      <c r="A8" s="48">
        <f>B8/C8</f>
        <v>0.9804489319456199</v>
      </c>
      <c r="B8" s="49">
        <f>SUM(B5:B7)</f>
        <v>46367833726</v>
      </c>
      <c r="C8" s="49">
        <f>SUM(C5:C7)</f>
        <v>47292451667</v>
      </c>
      <c r="D8" s="49">
        <f>SUM(D5:D7)</f>
        <v>410100572</v>
      </c>
      <c r="E8" s="49">
        <f>SUM(E5:E7)</f>
        <v>34070</v>
      </c>
      <c r="F8" s="50" t="s">
        <v>44</v>
      </c>
    </row>
    <row r="9" ht="27.75" customHeight="1" thickTop="1"/>
    <row r="10" spans="1:6" ht="36.75" thickBot="1">
      <c r="A10" s="80" t="s">
        <v>36</v>
      </c>
      <c r="B10" s="80"/>
      <c r="C10" s="80"/>
      <c r="D10" s="80"/>
      <c r="E10" s="80"/>
      <c r="F10" s="80"/>
    </row>
    <row r="11" spans="1:6" ht="23.25" thickTop="1">
      <c r="A11" s="1" t="s">
        <v>37</v>
      </c>
      <c r="B11" s="2" t="s">
        <v>38</v>
      </c>
      <c r="C11" s="2" t="s">
        <v>39</v>
      </c>
      <c r="D11" s="2" t="s">
        <v>40</v>
      </c>
      <c r="E11" s="2" t="s">
        <v>41</v>
      </c>
      <c r="F11" s="3" t="s">
        <v>32</v>
      </c>
    </row>
    <row r="12" spans="1:6" ht="15.75">
      <c r="A12" s="7"/>
      <c r="B12" s="8"/>
      <c r="C12" s="8"/>
      <c r="D12" s="8"/>
      <c r="E12" s="8"/>
      <c r="F12" s="9"/>
    </row>
    <row r="13" spans="1:6" ht="25.5" customHeight="1">
      <c r="A13" s="51">
        <v>2880</v>
      </c>
      <c r="B13" s="43">
        <v>347</v>
      </c>
      <c r="C13" s="43">
        <v>408</v>
      </c>
      <c r="D13" s="43">
        <v>723</v>
      </c>
      <c r="E13" s="43">
        <v>17884</v>
      </c>
      <c r="F13" s="44" t="s">
        <v>42</v>
      </c>
    </row>
    <row r="14" spans="1:6" ht="25.5" customHeight="1">
      <c r="A14" s="51">
        <v>350</v>
      </c>
      <c r="B14" s="43">
        <v>41</v>
      </c>
      <c r="C14" s="43">
        <v>364</v>
      </c>
      <c r="D14" s="43">
        <v>266</v>
      </c>
      <c r="E14" s="43">
        <v>6075</v>
      </c>
      <c r="F14" s="45" t="s">
        <v>43</v>
      </c>
    </row>
    <row r="15" spans="1:6" ht="25.5" customHeight="1">
      <c r="A15" s="52">
        <v>149</v>
      </c>
      <c r="B15" s="46">
        <v>15</v>
      </c>
      <c r="C15" s="46">
        <v>295</v>
      </c>
      <c r="D15" s="46">
        <v>256</v>
      </c>
      <c r="E15" s="46">
        <v>4017</v>
      </c>
      <c r="F15" s="47" t="s">
        <v>50</v>
      </c>
    </row>
    <row r="16" spans="1:6" ht="25.5" customHeight="1" thickBot="1">
      <c r="A16" s="53">
        <f>SUM(A13:A15)</f>
        <v>3379</v>
      </c>
      <c r="B16" s="49">
        <f>SUM(B13:B15)</f>
        <v>403</v>
      </c>
      <c r="C16" s="49">
        <f>SUM(C13:C15)</f>
        <v>1067</v>
      </c>
      <c r="D16" s="49">
        <f>SUM(D13:D15)</f>
        <v>1245</v>
      </c>
      <c r="E16" s="49">
        <f>SUM(E13:E15)</f>
        <v>27976</v>
      </c>
      <c r="F16" s="50" t="s">
        <v>44</v>
      </c>
    </row>
    <row r="17" ht="13.5" thickTop="1"/>
    <row r="18" ht="27" customHeight="1"/>
    <row r="20" ht="13.5" thickBot="1"/>
    <row r="21" spans="2:5" ht="24" thickBot="1">
      <c r="B21" s="25">
        <f>IF(B8='p187'!D18,1," ")</f>
        <v>1</v>
      </c>
      <c r="C21" s="25">
        <f>IF(C8='p187'!D17,1," ")</f>
        <v>1</v>
      </c>
      <c r="D21" s="25">
        <f>IF(D8='p187'!D16,1," ")</f>
        <v>1</v>
      </c>
      <c r="E21" s="25">
        <f>IF(E8='p187'!D5,1," ")</f>
        <v>1</v>
      </c>
    </row>
    <row r="22" ht="24" thickBot="1">
      <c r="E22" s="25">
        <f>IF(SUM(A16:E16)=E8,1," ")</f>
        <v>1</v>
      </c>
    </row>
  </sheetData>
  <sheetProtection/>
  <mergeCells count="3">
    <mergeCell ref="A1:F1"/>
    <mergeCell ref="A2:F2"/>
    <mergeCell ref="A10:F10"/>
  </mergeCells>
  <printOptions/>
  <pageMargins left="0.72" right="0.7480314960629921" top="0.67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0">
      <selection activeCell="D12" sqref="D12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63" t="s">
        <v>119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118</v>
      </c>
      <c r="C3" s="11" t="s">
        <v>17</v>
      </c>
      <c r="D3" s="55">
        <v>7390</v>
      </c>
      <c r="E3" s="12" t="s">
        <v>5</v>
      </c>
    </row>
    <row r="4" spans="2:5" ht="24" customHeight="1">
      <c r="B4" s="13"/>
      <c r="C4" s="11" t="s">
        <v>18</v>
      </c>
      <c r="D4" s="55">
        <f>+'[6]mojtasesa140112'!$M$31+'[6]mojtasesa140112'!$L$31</f>
        <v>31</v>
      </c>
      <c r="E4" s="12" t="s">
        <v>6</v>
      </c>
    </row>
    <row r="5" spans="2:5" ht="24" customHeight="1">
      <c r="B5" s="18"/>
      <c r="C5" s="19" t="s">
        <v>19</v>
      </c>
      <c r="D5" s="35">
        <f>+'[5]fvbo11'!$M$14</f>
        <v>41414</v>
      </c>
      <c r="E5" s="20" t="s">
        <v>48</v>
      </c>
    </row>
    <row r="6" spans="2:5" ht="24" customHeight="1">
      <c r="B6" s="75" t="str">
        <f>+"به تفکیک تعرفه: خانگی"&amp;'[5]fvbo11'!$M$8&amp;"-عمومی"&amp;'[5]fvbo11'!$M$9&amp;"-کشاورزی"&amp;'[5]fvbo11'!$M$10&amp;"-صنعتی"&amp;'[5]fvbo11'!$M$11&amp;"-تجاری"&amp;'[5]fvbo11'!$M$12&amp;"-روشنایی معابر"&amp;'[5]fvbo11'!$M$13</f>
        <v>به تفکیک تعرفه: خانگی33878-عمومی974-کشاورزی952-صنعتی456-تجاری4783-روشنایی معابر371</v>
      </c>
      <c r="C6" s="76"/>
      <c r="D6" s="76"/>
      <c r="E6" s="77"/>
    </row>
    <row r="7" spans="2:5" ht="24" customHeight="1">
      <c r="B7" s="13"/>
      <c r="C7" s="11" t="s">
        <v>20</v>
      </c>
      <c r="D7" s="55">
        <f>'[6]mojtasesa140112'!$K$31+'[6]mojtasesa140112'!$J$31+'[6]mojtasesa140112'!$I$31</f>
        <v>1326.4618000000003</v>
      </c>
      <c r="E7" s="12" t="s">
        <v>7</v>
      </c>
    </row>
    <row r="8" spans="2:5" ht="24" customHeight="1">
      <c r="B8" s="13"/>
      <c r="C8" s="11" t="s">
        <v>20</v>
      </c>
      <c r="D8" s="55">
        <f>'[6]mojtasesa140112'!$H$31+'[6]mojtasesa140112'!$G$31+'[6]mojtasesa140112'!$F$31+'[6]mojtasesa140112'!$E$31</f>
        <v>658.8179999999999</v>
      </c>
      <c r="E8" s="12" t="s">
        <v>8</v>
      </c>
    </row>
    <row r="9" spans="2:5" ht="24" customHeight="1">
      <c r="B9" s="10" t="str">
        <f>+"با قدرت "&amp;'[6]mojtasesa140112'!$C$31+'[6]mojtasesa140112'!$A$31&amp;" KVA"</f>
        <v>با قدرت 215730 KVA</v>
      </c>
      <c r="C9" s="11" t="s">
        <v>21</v>
      </c>
      <c r="D9" s="36">
        <f>'[6]mojtasesa140112'!$D$31+'[6]mojtasesa140112'!$B$31</f>
        <v>1809</v>
      </c>
      <c r="E9" s="12" t="s">
        <v>9</v>
      </c>
    </row>
    <row r="10" spans="2:5" ht="24" customHeight="1">
      <c r="B10" s="21"/>
      <c r="C10" s="11" t="s">
        <v>21</v>
      </c>
      <c r="D10" s="36">
        <f>'[6]lamp '!$B$30</f>
        <v>22880</v>
      </c>
      <c r="E10" s="12" t="s">
        <v>117</v>
      </c>
    </row>
    <row r="11" spans="2:5" ht="24" customHeight="1">
      <c r="B11" s="13"/>
      <c r="C11" s="11" t="s">
        <v>45</v>
      </c>
      <c r="D11" s="34">
        <v>63</v>
      </c>
      <c r="E11" s="12" t="s">
        <v>52</v>
      </c>
    </row>
    <row r="12" spans="2:5" ht="24" customHeight="1">
      <c r="B12" s="13"/>
      <c r="C12" s="11" t="s">
        <v>45</v>
      </c>
      <c r="D12" s="34">
        <v>43</v>
      </c>
      <c r="E12" s="12" t="s">
        <v>53</v>
      </c>
    </row>
    <row r="13" spans="2:5" ht="24" customHeight="1">
      <c r="B13" s="13"/>
      <c r="C13" s="11" t="s">
        <v>23</v>
      </c>
      <c r="D13" s="34">
        <v>133</v>
      </c>
      <c r="E13" s="12" t="s">
        <v>11</v>
      </c>
    </row>
    <row r="14" spans="2:5" ht="24" customHeight="1">
      <c r="B14" s="13"/>
      <c r="C14" s="11" t="s">
        <v>19</v>
      </c>
      <c r="D14" s="36">
        <f>'[4]فروش 2'!$A$94</f>
        <v>1074</v>
      </c>
      <c r="E14" s="12" t="s">
        <v>49</v>
      </c>
    </row>
    <row r="15" spans="2:5" ht="24" customHeight="1">
      <c r="B15" s="13"/>
      <c r="C15" s="11" t="s">
        <v>24</v>
      </c>
      <c r="D15" s="36">
        <f>+'[5]fvbo11'!$L$14</f>
        <v>313880247</v>
      </c>
      <c r="E15" s="14" t="s">
        <v>12</v>
      </c>
    </row>
    <row r="16" spans="2:5" ht="24" customHeight="1">
      <c r="B16" s="13"/>
      <c r="C16" s="11" t="s">
        <v>25</v>
      </c>
      <c r="D16" s="36">
        <f>+'[5]fvbo11'!$G$14</f>
        <v>377335726535</v>
      </c>
      <c r="E16" s="14" t="s">
        <v>12</v>
      </c>
    </row>
    <row r="17" spans="2:5" ht="24" customHeight="1">
      <c r="B17" s="13"/>
      <c r="C17" s="11" t="s">
        <v>25</v>
      </c>
      <c r="D17" s="36">
        <f>+'[5]fvbo11'!$B$14</f>
        <v>377784840304</v>
      </c>
      <c r="E17" s="12" t="s">
        <v>13</v>
      </c>
    </row>
    <row r="18" spans="2:5" ht="24" customHeight="1">
      <c r="B18" s="13"/>
      <c r="C18" s="11" t="s">
        <v>46</v>
      </c>
      <c r="D18" s="37">
        <f>D17/D16</f>
        <v>1.0011902232876917</v>
      </c>
      <c r="E18" s="12" t="s">
        <v>14</v>
      </c>
    </row>
    <row r="19" spans="2:5" ht="24" customHeight="1">
      <c r="B19" s="13"/>
      <c r="C19" s="11" t="s">
        <v>25</v>
      </c>
      <c r="D19" s="36">
        <f>+'[5]fvbo11'!$D$14</f>
        <v>66885018394</v>
      </c>
      <c r="E19" s="12" t="s">
        <v>15</v>
      </c>
    </row>
    <row r="20" spans="2:5" ht="24" customHeight="1" thickBot="1">
      <c r="B20" s="71" t="str">
        <f>"زیر دیپلم"&amp;'[3]12'!$B$28&amp;"-دیپلم"&amp;'[3]12'!$C$28&amp;"-فوق دیپلم"&amp;'[3]12'!$D$28&amp;"-لیسانس"&amp;'[3]12'!$E$28&amp;"-فوق لیسانس"&amp;'[3]12'!$F$28</f>
        <v>زیر دیپلم1-دیپلم0-فوق دیپلم2-لیسانس8-فوق لیسانس4</v>
      </c>
      <c r="C20" s="72" t="s">
        <v>26</v>
      </c>
      <c r="D20" s="73">
        <f>+'[3]12'!$H$28</f>
        <v>15</v>
      </c>
      <c r="E20" s="17" t="s">
        <v>16</v>
      </c>
    </row>
    <row r="21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8.7109375" style="0" customWidth="1"/>
    <col min="3" max="3" width="21.00390625" style="0" customWidth="1"/>
    <col min="4" max="4" width="23.140625" style="0" customWidth="1"/>
    <col min="5" max="5" width="14.140625" style="0" bestFit="1" customWidth="1"/>
    <col min="6" max="6" width="18.421875" style="0" customWidth="1"/>
    <col min="7" max="7" width="20.140625" style="0" customWidth="1"/>
  </cols>
  <sheetData>
    <row r="1" spans="2:7" ht="30.75" customHeight="1">
      <c r="B1" s="78" t="s">
        <v>47</v>
      </c>
      <c r="C1" s="78"/>
      <c r="D1" s="78"/>
      <c r="E1" s="78"/>
      <c r="F1" s="78"/>
      <c r="G1" s="78"/>
    </row>
    <row r="2" spans="2:7" ht="26.25" customHeight="1" thickBot="1">
      <c r="B2" s="79" t="str">
        <f>+'p11401'!B1</f>
        <v>تا پایان   سال 1401</v>
      </c>
      <c r="C2" s="79"/>
      <c r="D2" s="79"/>
      <c r="E2" s="79"/>
      <c r="F2" s="79"/>
      <c r="G2" s="79"/>
    </row>
    <row r="3" spans="2:7" ht="23.25" thickTop="1">
      <c r="B3" s="1" t="s">
        <v>28</v>
      </c>
      <c r="C3" s="2" t="s">
        <v>29</v>
      </c>
      <c r="D3" s="2" t="s">
        <v>30</v>
      </c>
      <c r="E3" s="2" t="s">
        <v>30</v>
      </c>
      <c r="F3" s="2" t="s">
        <v>31</v>
      </c>
      <c r="G3" s="3" t="s">
        <v>32</v>
      </c>
    </row>
    <row r="4" spans="2:7" ht="22.5">
      <c r="B4" s="4" t="s">
        <v>33</v>
      </c>
      <c r="C4" s="5" t="s">
        <v>34</v>
      </c>
      <c r="D4" s="5" t="s">
        <v>34</v>
      </c>
      <c r="E4" s="5" t="s">
        <v>0</v>
      </c>
      <c r="F4" s="5" t="s">
        <v>35</v>
      </c>
      <c r="G4" s="6"/>
    </row>
    <row r="5" spans="2:7" ht="25.5" customHeight="1">
      <c r="B5" s="69">
        <f>C5/D5</f>
        <v>1.0049934746233395</v>
      </c>
      <c r="C5" s="39">
        <f>+'[5]fvbn35'!$B$14</f>
        <v>319364507673</v>
      </c>
      <c r="D5" s="39">
        <f>+'[5]fvbn35'!$G$14</f>
        <v>317777692828</v>
      </c>
      <c r="E5" s="39">
        <f>+'[5]fvbn35'!$L$14</f>
        <v>213025072</v>
      </c>
      <c r="F5" s="39">
        <f>+'[5]fvbn35'!$M$14</f>
        <v>29674</v>
      </c>
      <c r="G5" s="44" t="s">
        <v>42</v>
      </c>
    </row>
    <row r="6" spans="2:7" ht="25.5" customHeight="1">
      <c r="B6" s="69">
        <f>C6/D6</f>
        <v>0.940127957803461</v>
      </c>
      <c r="C6" s="39">
        <f>+'[5]fvbn39'!$B$14</f>
        <v>41948664132</v>
      </c>
      <c r="D6" s="39">
        <f>+'[5]fvbn39'!$G$14</f>
        <v>44620164504</v>
      </c>
      <c r="E6" s="39">
        <f>+'[5]fvbn39'!$L$14</f>
        <v>78976760</v>
      </c>
      <c r="F6" s="39">
        <f>+'[5]fvbn39'!$M$14</f>
        <v>7644</v>
      </c>
      <c r="G6" s="47" t="s">
        <v>50</v>
      </c>
    </row>
    <row r="7" spans="2:7" ht="25.5" customHeight="1">
      <c r="B7" s="69">
        <f>C7/D7</f>
        <v>1.102678586561192</v>
      </c>
      <c r="C7" s="56">
        <f>+'[5]fvbn71'!$B$14</f>
        <v>16471668499</v>
      </c>
      <c r="D7" s="56">
        <f>+'[5]fvbn71'!$G$14</f>
        <v>14937869203</v>
      </c>
      <c r="E7" s="56">
        <f>+'[5]fvbn71'!$L$14</f>
        <v>21878415</v>
      </c>
      <c r="F7" s="56">
        <f>+'[5]fvbn71'!$M$14</f>
        <v>4096</v>
      </c>
      <c r="G7" s="47" t="s">
        <v>69</v>
      </c>
    </row>
    <row r="8" spans="2:7" ht="25.5" customHeight="1" thickBot="1">
      <c r="B8" s="70">
        <f>C8/D8</f>
        <v>1.0011902232876917</v>
      </c>
      <c r="C8" s="49">
        <f>SUM(C5:C7)</f>
        <v>377784840304</v>
      </c>
      <c r="D8" s="49">
        <f>SUM(D5:D7)</f>
        <v>377335726535</v>
      </c>
      <c r="E8" s="49">
        <f>SUM(E5:E7)</f>
        <v>313880247</v>
      </c>
      <c r="F8" s="49">
        <f>SUM(F5:F7)</f>
        <v>41414</v>
      </c>
      <c r="G8" s="50" t="s">
        <v>44</v>
      </c>
    </row>
    <row r="9" ht="9.75" customHeight="1" thickTop="1"/>
    <row r="10" spans="2:7" ht="30" customHeight="1" thickBot="1">
      <c r="B10" s="80" t="s">
        <v>36</v>
      </c>
      <c r="C10" s="80"/>
      <c r="D10" s="80"/>
      <c r="E10" s="80"/>
      <c r="F10" s="80"/>
      <c r="G10" s="80"/>
    </row>
    <row r="11" spans="1:7" ht="23.25" thickTop="1">
      <c r="A11" s="1" t="s">
        <v>96</v>
      </c>
      <c r="B11" s="64" t="s">
        <v>37</v>
      </c>
      <c r="C11" s="2" t="s">
        <v>38</v>
      </c>
      <c r="D11" s="2" t="s">
        <v>39</v>
      </c>
      <c r="E11" s="2" t="s">
        <v>40</v>
      </c>
      <c r="F11" s="2" t="s">
        <v>41</v>
      </c>
      <c r="G11" s="3" t="s">
        <v>32</v>
      </c>
    </row>
    <row r="12" spans="1:7" ht="15.75">
      <c r="A12" s="7"/>
      <c r="B12" s="65"/>
      <c r="C12" s="8"/>
      <c r="D12" s="8"/>
      <c r="E12" s="8"/>
      <c r="F12" s="8"/>
      <c r="G12" s="9"/>
    </row>
    <row r="13" spans="1:7" ht="25.5" customHeight="1">
      <c r="A13" s="40">
        <f>+'[5]fvbn35'!$M$13</f>
        <v>215</v>
      </c>
      <c r="B13" s="66">
        <f>+'[5]fvbn35'!$M$12</f>
        <v>4149</v>
      </c>
      <c r="C13" s="39">
        <f>+'[5]fvbn35'!$M$11</f>
        <v>404</v>
      </c>
      <c r="D13" s="39">
        <f>+'[5]fvbn35'!$M$10</f>
        <v>402</v>
      </c>
      <c r="E13" s="39">
        <f>+'[5]fvbn35'!$M$9</f>
        <v>677</v>
      </c>
      <c r="F13" s="39">
        <f>+'[5]fvbn35'!$M$8</f>
        <v>23827</v>
      </c>
      <c r="G13" s="44" t="s">
        <v>42</v>
      </c>
    </row>
    <row r="14" spans="1:7" ht="25.5" customHeight="1">
      <c r="A14" s="40">
        <f>+'[5]fvbn39'!$M$13</f>
        <v>115</v>
      </c>
      <c r="B14" s="66">
        <f>+'[5]fvbn39'!$M$12</f>
        <v>398</v>
      </c>
      <c r="C14" s="39">
        <f>+'[5]fvbn39'!$M$11</f>
        <v>34</v>
      </c>
      <c r="D14" s="39">
        <f>+'[5]fvbn39'!$M$10</f>
        <v>407</v>
      </c>
      <c r="E14" s="39">
        <f>+'[5]fvbn39'!$M$9</f>
        <v>191</v>
      </c>
      <c r="F14" s="39">
        <f>+'[5]fvbn39'!$M$8</f>
        <v>6499</v>
      </c>
      <c r="G14" s="47" t="s">
        <v>50</v>
      </c>
    </row>
    <row r="15" spans="1:7" ht="25.5" customHeight="1">
      <c r="A15" s="57">
        <f>+'[5]fvbn71'!$M$13</f>
        <v>41</v>
      </c>
      <c r="B15" s="67">
        <f>+'[5]fvbn71'!$M$12</f>
        <v>236</v>
      </c>
      <c r="C15" s="56">
        <f>+'[5]fvbn71'!$M$11</f>
        <v>18</v>
      </c>
      <c r="D15" s="56">
        <f>+'[5]fvbn71'!$M$10</f>
        <v>143</v>
      </c>
      <c r="E15" s="56">
        <f>+'[5]fvbn71'!$M$9</f>
        <v>106</v>
      </c>
      <c r="F15" s="56">
        <f>+'[5]fvbn71'!$M$8</f>
        <v>3552</v>
      </c>
      <c r="G15" s="47" t="s">
        <v>69</v>
      </c>
    </row>
    <row r="16" spans="1:7" ht="25.5" customHeight="1" thickBot="1">
      <c r="A16" s="53">
        <f aca="true" t="shared" si="0" ref="A16:F16">SUM(A13:A15)</f>
        <v>371</v>
      </c>
      <c r="B16" s="68">
        <f t="shared" si="0"/>
        <v>4783</v>
      </c>
      <c r="C16" s="49">
        <f t="shared" si="0"/>
        <v>456</v>
      </c>
      <c r="D16" s="49">
        <f t="shared" si="0"/>
        <v>952</v>
      </c>
      <c r="E16" s="49">
        <f t="shared" si="0"/>
        <v>974</v>
      </c>
      <c r="F16" s="49">
        <f t="shared" si="0"/>
        <v>33878</v>
      </c>
      <c r="G16" s="50" t="s">
        <v>44</v>
      </c>
    </row>
    <row r="17" ht="13.5" thickTop="1"/>
    <row r="18" ht="6.75" customHeight="1"/>
    <row r="20" ht="13.5" thickBot="1"/>
    <row r="21" spans="3:6" ht="24" thickBot="1">
      <c r="C21" s="25">
        <f>IF(C8='p11401'!D17,1," ")</f>
        <v>1</v>
      </c>
      <c r="D21" s="25">
        <f>IF(D8='p11401'!D16,1," ")</f>
        <v>1</v>
      </c>
      <c r="E21" s="25">
        <f>IF(E8='p11401'!D15,1," ")</f>
        <v>1</v>
      </c>
      <c r="F21" s="25">
        <f>IF(F8='p11401'!D5,1," ")</f>
        <v>1</v>
      </c>
    </row>
    <row r="22" ht="24" thickBot="1">
      <c r="F22" s="25">
        <f>IF(SUM(A16:F16)=F8,1," ")</f>
        <v>1</v>
      </c>
    </row>
  </sheetData>
  <sheetProtection/>
  <mergeCells count="3">
    <mergeCell ref="B1:G1"/>
    <mergeCell ref="B2:G2"/>
    <mergeCell ref="B10:G10"/>
  </mergeCells>
  <printOptions/>
  <pageMargins left="0.7086614173228347" right="0.7480314960629921" top="0.3937007874015748" bottom="0.7480314960629921" header="0.31496062992125984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61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10" t="s">
        <v>51</v>
      </c>
      <c r="C3" s="11" t="s">
        <v>17</v>
      </c>
      <c r="D3" s="55">
        <v>10539.1</v>
      </c>
      <c r="E3" s="12" t="s">
        <v>5</v>
      </c>
    </row>
    <row r="4" spans="2:5" ht="24" customHeight="1">
      <c r="B4" s="13"/>
      <c r="C4" s="11" t="s">
        <v>18</v>
      </c>
      <c r="D4" s="55">
        <v>30</v>
      </c>
      <c r="E4" s="12" t="s">
        <v>6</v>
      </c>
    </row>
    <row r="5" spans="2:5" ht="24" customHeight="1">
      <c r="B5" s="18"/>
      <c r="C5" s="19" t="s">
        <v>19</v>
      </c>
      <c r="D5" s="35">
        <v>36355</v>
      </c>
      <c r="E5" s="20" t="s">
        <v>48</v>
      </c>
    </row>
    <row r="6" spans="2:5" ht="24" customHeight="1">
      <c r="B6" s="75" t="s">
        <v>62</v>
      </c>
      <c r="C6" s="76"/>
      <c r="D6" s="76"/>
      <c r="E6" s="77"/>
    </row>
    <row r="7" spans="2:5" ht="24" customHeight="1">
      <c r="B7" s="13"/>
      <c r="C7" s="11" t="s">
        <v>20</v>
      </c>
      <c r="D7" s="55">
        <v>1551.9869999999999</v>
      </c>
      <c r="E7" s="12" t="s">
        <v>7</v>
      </c>
    </row>
    <row r="8" spans="2:5" ht="24" customHeight="1">
      <c r="B8" s="13"/>
      <c r="C8" s="11" t="s">
        <v>20</v>
      </c>
      <c r="D8" s="55">
        <v>759.015</v>
      </c>
      <c r="E8" s="12" t="s">
        <v>8</v>
      </c>
    </row>
    <row r="9" spans="2:5" ht="24" customHeight="1">
      <c r="B9" s="10" t="s">
        <v>63</v>
      </c>
      <c r="C9" s="11" t="s">
        <v>21</v>
      </c>
      <c r="D9" s="36">
        <v>1863</v>
      </c>
      <c r="E9" s="12" t="s">
        <v>9</v>
      </c>
    </row>
    <row r="10" spans="2:5" ht="24" customHeight="1">
      <c r="B10" s="21"/>
      <c r="C10" s="11" t="s">
        <v>21</v>
      </c>
      <c r="D10" s="36">
        <v>4834</v>
      </c>
      <c r="E10" s="12" t="s">
        <v>59</v>
      </c>
    </row>
    <row r="11" spans="2:5" ht="24" customHeight="1">
      <c r="B11" s="13"/>
      <c r="C11" s="11" t="s">
        <v>22</v>
      </c>
      <c r="D11" s="36">
        <v>13549</v>
      </c>
      <c r="E11" s="54" t="s">
        <v>60</v>
      </c>
    </row>
    <row r="12" spans="2:5" ht="24" customHeight="1">
      <c r="B12" s="13"/>
      <c r="C12" s="11" t="s">
        <v>45</v>
      </c>
      <c r="D12" s="34">
        <v>76</v>
      </c>
      <c r="E12" s="12" t="s">
        <v>52</v>
      </c>
    </row>
    <row r="13" spans="2:5" ht="24" customHeight="1">
      <c r="B13" s="13"/>
      <c r="C13" s="11" t="s">
        <v>45</v>
      </c>
      <c r="D13" s="34">
        <v>76</v>
      </c>
      <c r="E13" s="12" t="s">
        <v>53</v>
      </c>
    </row>
    <row r="14" spans="2:5" ht="24" customHeight="1">
      <c r="B14" s="13"/>
      <c r="C14" s="11" t="s">
        <v>23</v>
      </c>
      <c r="D14" s="34">
        <v>147</v>
      </c>
      <c r="E14" s="12" t="s">
        <v>11</v>
      </c>
    </row>
    <row r="15" spans="2:5" ht="24" customHeight="1">
      <c r="B15" s="13"/>
      <c r="C15" s="11" t="s">
        <v>19</v>
      </c>
      <c r="D15" s="36">
        <v>1636</v>
      </c>
      <c r="E15" s="12" t="s">
        <v>49</v>
      </c>
    </row>
    <row r="16" spans="2:5" ht="24" customHeight="1">
      <c r="B16" s="13"/>
      <c r="C16" s="11" t="s">
        <v>24</v>
      </c>
      <c r="D16" s="36">
        <v>374178679</v>
      </c>
      <c r="E16" s="14" t="s">
        <v>12</v>
      </c>
    </row>
    <row r="17" spans="2:5" ht="24" customHeight="1">
      <c r="B17" s="13"/>
      <c r="C17" s="11" t="s">
        <v>25</v>
      </c>
      <c r="D17" s="36">
        <v>46723068094</v>
      </c>
      <c r="E17" s="14" t="s">
        <v>12</v>
      </c>
    </row>
    <row r="18" spans="2:5" ht="24" customHeight="1">
      <c r="B18" s="13"/>
      <c r="C18" s="11" t="s">
        <v>25</v>
      </c>
      <c r="D18" s="36">
        <v>45474285364</v>
      </c>
      <c r="E18" s="12" t="s">
        <v>13</v>
      </c>
    </row>
    <row r="19" spans="2:5" ht="24" customHeight="1">
      <c r="B19" s="13"/>
      <c r="C19" s="11" t="s">
        <v>46</v>
      </c>
      <c r="D19" s="37">
        <v>0.9732726727729517</v>
      </c>
      <c r="E19" s="12" t="s">
        <v>14</v>
      </c>
    </row>
    <row r="20" spans="2:5" ht="24" customHeight="1">
      <c r="B20" s="13"/>
      <c r="C20" s="11" t="s">
        <v>25</v>
      </c>
      <c r="D20" s="36">
        <v>5823631540</v>
      </c>
      <c r="E20" s="12" t="s">
        <v>15</v>
      </c>
    </row>
    <row r="21" spans="2:5" ht="24" customHeight="1" thickBot="1">
      <c r="B21" s="15" t="s">
        <v>64</v>
      </c>
      <c r="C21" s="16" t="s">
        <v>26</v>
      </c>
      <c r="D21" s="38">
        <v>19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" right="0.35433070866141736" top="0.51" bottom="0.25" header="0.2" footer="0.39"/>
  <pageSetup horizontalDpi="300" verticalDpi="300" orientation="landscape" paperSize="9" r:id="rId2"/>
  <headerFooter alignWithMargins="0">
    <oddFooter>&amp;L&amp;F -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C6" sqref="C6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tr">
        <f>'p188'!B1</f>
        <v>تا پايان سال 88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f>B5/C5</f>
        <v>0.9741373636697347</v>
      </c>
      <c r="B5" s="39">
        <v>36412367510</v>
      </c>
      <c r="C5" s="39">
        <v>37379089303</v>
      </c>
      <c r="D5" s="39">
        <v>216699267</v>
      </c>
      <c r="E5" s="39">
        <v>23365</v>
      </c>
      <c r="F5" s="44" t="s">
        <v>42</v>
      </c>
    </row>
    <row r="6" spans="1:6" ht="25.5" customHeight="1">
      <c r="A6" s="42">
        <f>B6/C6</f>
        <v>0.9833387093719033</v>
      </c>
      <c r="B6" s="39">
        <v>6097717144</v>
      </c>
      <c r="C6" s="39">
        <v>6201034380</v>
      </c>
      <c r="D6" s="39">
        <v>87209411</v>
      </c>
      <c r="E6" s="39">
        <v>7713</v>
      </c>
      <c r="F6" s="45" t="s">
        <v>43</v>
      </c>
    </row>
    <row r="7" spans="1:6" ht="25.5" customHeight="1">
      <c r="A7" s="42">
        <f>B7/C7</f>
        <v>0.9431285833836531</v>
      </c>
      <c r="B7" s="39">
        <v>2964200710</v>
      </c>
      <c r="C7" s="39">
        <v>3142944411</v>
      </c>
      <c r="D7" s="39">
        <v>70270001</v>
      </c>
      <c r="E7" s="39">
        <v>5277</v>
      </c>
      <c r="F7" s="47" t="s">
        <v>50</v>
      </c>
    </row>
    <row r="8" spans="1:6" ht="25.5" customHeight="1" thickBot="1">
      <c r="A8" s="48">
        <f>B8/C8</f>
        <v>0.9732726727729517</v>
      </c>
      <c r="B8" s="49">
        <v>45474285364</v>
      </c>
      <c r="C8" s="49">
        <v>46723068094</v>
      </c>
      <c r="D8" s="49">
        <v>374178679</v>
      </c>
      <c r="E8" s="49">
        <v>36355</v>
      </c>
      <c r="F8" s="50" t="s">
        <v>44</v>
      </c>
    </row>
    <row r="9" ht="27.75" customHeight="1" thickTop="1"/>
    <row r="10" spans="1:6" ht="36.75" thickBot="1">
      <c r="A10" s="80" t="s">
        <v>36</v>
      </c>
      <c r="B10" s="80"/>
      <c r="C10" s="80"/>
      <c r="D10" s="80"/>
      <c r="E10" s="80"/>
      <c r="F10" s="80"/>
    </row>
    <row r="11" spans="1:6" ht="23.25" thickTop="1">
      <c r="A11" s="1" t="s">
        <v>37</v>
      </c>
      <c r="B11" s="2" t="s">
        <v>38</v>
      </c>
      <c r="C11" s="2" t="s">
        <v>39</v>
      </c>
      <c r="D11" s="2" t="s">
        <v>40</v>
      </c>
      <c r="E11" s="2" t="s">
        <v>41</v>
      </c>
      <c r="F11" s="3" t="s">
        <v>32</v>
      </c>
    </row>
    <row r="12" spans="1:6" ht="15.75">
      <c r="A12" s="7"/>
      <c r="B12" s="8"/>
      <c r="C12" s="8"/>
      <c r="D12" s="8"/>
      <c r="E12" s="8"/>
      <c r="F12" s="9"/>
    </row>
    <row r="13" spans="1:6" ht="25.5" customHeight="1">
      <c r="A13" s="40">
        <v>3021</v>
      </c>
      <c r="B13" s="39">
        <v>315</v>
      </c>
      <c r="C13" s="39">
        <v>458</v>
      </c>
      <c r="D13" s="39">
        <v>756</v>
      </c>
      <c r="E13" s="39">
        <v>18815</v>
      </c>
      <c r="F13" s="44" t="s">
        <v>42</v>
      </c>
    </row>
    <row r="14" spans="1:6" ht="25.5" customHeight="1">
      <c r="A14" s="40">
        <v>397</v>
      </c>
      <c r="B14" s="39">
        <v>42</v>
      </c>
      <c r="C14" s="39">
        <v>370</v>
      </c>
      <c r="D14" s="39">
        <v>267</v>
      </c>
      <c r="E14" s="39">
        <v>6637</v>
      </c>
      <c r="F14" s="45" t="s">
        <v>43</v>
      </c>
    </row>
    <row r="15" spans="1:6" ht="25.5" customHeight="1">
      <c r="A15" s="40">
        <v>212</v>
      </c>
      <c r="B15" s="39">
        <v>14</v>
      </c>
      <c r="C15" s="39">
        <v>299</v>
      </c>
      <c r="D15" s="39">
        <v>260</v>
      </c>
      <c r="E15" s="39">
        <v>4492</v>
      </c>
      <c r="F15" s="47" t="s">
        <v>50</v>
      </c>
    </row>
    <row r="16" spans="1:6" ht="25.5" customHeight="1" thickBot="1">
      <c r="A16" s="53">
        <f>SUM(A13:A15)</f>
        <v>3630</v>
      </c>
      <c r="B16" s="49">
        <v>371</v>
      </c>
      <c r="C16" s="49">
        <v>1127</v>
      </c>
      <c r="D16" s="49">
        <v>1283</v>
      </c>
      <c r="E16" s="49">
        <v>29944</v>
      </c>
      <c r="F16" s="50" t="s">
        <v>44</v>
      </c>
    </row>
    <row r="17" ht="13.5" thickTop="1"/>
    <row r="18" ht="27" customHeight="1"/>
    <row r="20" ht="13.5" thickBot="1"/>
    <row r="21" spans="2:5" ht="24" thickBot="1">
      <c r="B21" s="25">
        <v>1</v>
      </c>
      <c r="C21" s="25">
        <v>1</v>
      </c>
      <c r="D21" s="25">
        <v>1</v>
      </c>
      <c r="E21" s="25">
        <v>1</v>
      </c>
    </row>
    <row r="22" ht="24" thickBot="1">
      <c r="E22" s="25">
        <f>IF(SUM(A16:E16)=E8,1," ")</f>
        <v>1</v>
      </c>
    </row>
  </sheetData>
  <sheetProtection/>
  <mergeCells count="3">
    <mergeCell ref="A1:F1"/>
    <mergeCell ref="A2:F2"/>
    <mergeCell ref="A10:F10"/>
  </mergeCells>
  <printOptions/>
  <pageMargins left="0.72" right="0.7480314960629921" top="0.67" bottom="0.984251968503937" header="0.5118110236220472" footer="0.5118110236220472"/>
  <pageSetup horizontalDpi="300" verticalDpi="300" orientation="landscape" paperSize="9" r:id="rId2"/>
  <headerFooter alignWithMargins="0">
    <oddFooter>&amp;L&amp;F-&amp;A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65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10" t="s">
        <v>51</v>
      </c>
      <c r="C3" s="11" t="s">
        <v>17</v>
      </c>
      <c r="D3" s="55">
        <v>10539.1</v>
      </c>
      <c r="E3" s="12" t="s">
        <v>5</v>
      </c>
    </row>
    <row r="4" spans="2:5" ht="24" customHeight="1">
      <c r="B4" s="13"/>
      <c r="C4" s="11" t="s">
        <v>18</v>
      </c>
      <c r="D4" s="55">
        <v>31</v>
      </c>
      <c r="E4" s="12" t="s">
        <v>6</v>
      </c>
    </row>
    <row r="5" spans="2:5" ht="24" customHeight="1">
      <c r="B5" s="18"/>
      <c r="C5" s="19" t="s">
        <v>19</v>
      </c>
      <c r="D5" s="35">
        <v>38196</v>
      </c>
      <c r="E5" s="20" t="s">
        <v>48</v>
      </c>
    </row>
    <row r="6" spans="2:5" ht="24" customHeight="1">
      <c r="B6" s="75" t="s">
        <v>67</v>
      </c>
      <c r="C6" s="76"/>
      <c r="D6" s="76"/>
      <c r="E6" s="77"/>
    </row>
    <row r="7" spans="2:5" ht="24" customHeight="1">
      <c r="B7" s="13"/>
      <c r="C7" s="11" t="s">
        <v>20</v>
      </c>
      <c r="D7" s="55">
        <v>1559.89</v>
      </c>
      <c r="E7" s="12" t="s">
        <v>7</v>
      </c>
    </row>
    <row r="8" spans="2:5" ht="24" customHeight="1">
      <c r="B8" s="13"/>
      <c r="C8" s="11" t="s">
        <v>20</v>
      </c>
      <c r="D8" s="55">
        <v>765</v>
      </c>
      <c r="E8" s="12" t="s">
        <v>8</v>
      </c>
    </row>
    <row r="9" spans="2:5" ht="24" customHeight="1">
      <c r="B9" s="10" t="s">
        <v>66</v>
      </c>
      <c r="C9" s="11" t="s">
        <v>21</v>
      </c>
      <c r="D9" s="36">
        <v>1903</v>
      </c>
      <c r="E9" s="12" t="s">
        <v>9</v>
      </c>
    </row>
    <row r="10" spans="2:5" ht="24" customHeight="1">
      <c r="B10" s="21"/>
      <c r="C10" s="11" t="s">
        <v>21</v>
      </c>
      <c r="D10" s="36">
        <v>3007</v>
      </c>
      <c r="E10" s="12" t="s">
        <v>59</v>
      </c>
    </row>
    <row r="11" spans="2:5" ht="24" customHeight="1">
      <c r="B11" s="13"/>
      <c r="C11" s="11" t="s">
        <v>22</v>
      </c>
      <c r="D11" s="36">
        <v>14003</v>
      </c>
      <c r="E11" s="54" t="s">
        <v>60</v>
      </c>
    </row>
    <row r="12" spans="2:5" ht="24" customHeight="1">
      <c r="B12" s="13"/>
      <c r="C12" s="11" t="s">
        <v>45</v>
      </c>
      <c r="D12" s="34">
        <v>71</v>
      </c>
      <c r="E12" s="12" t="s">
        <v>52</v>
      </c>
    </row>
    <row r="13" spans="2:5" ht="24" customHeight="1">
      <c r="B13" s="13"/>
      <c r="C13" s="11" t="s">
        <v>45</v>
      </c>
      <c r="D13" s="34">
        <v>62</v>
      </c>
      <c r="E13" s="12" t="s">
        <v>53</v>
      </c>
    </row>
    <row r="14" spans="2:5" ht="24" customHeight="1">
      <c r="B14" s="13"/>
      <c r="C14" s="11" t="s">
        <v>23</v>
      </c>
      <c r="D14" s="34">
        <v>148</v>
      </c>
      <c r="E14" s="12" t="s">
        <v>11</v>
      </c>
    </row>
    <row r="15" spans="2:5" ht="24" customHeight="1">
      <c r="B15" s="13"/>
      <c r="C15" s="11" t="s">
        <v>19</v>
      </c>
      <c r="D15" s="36">
        <v>2049</v>
      </c>
      <c r="E15" s="12" t="s">
        <v>49</v>
      </c>
    </row>
    <row r="16" spans="2:5" ht="24" customHeight="1">
      <c r="B16" s="13"/>
      <c r="C16" s="11" t="s">
        <v>24</v>
      </c>
      <c r="D16" s="36">
        <v>353019526</v>
      </c>
      <c r="E16" s="14" t="s">
        <v>12</v>
      </c>
    </row>
    <row r="17" spans="2:5" ht="24" customHeight="1">
      <c r="B17" s="13"/>
      <c r="C17" s="11" t="s">
        <v>25</v>
      </c>
      <c r="D17" s="36">
        <v>56654203253</v>
      </c>
      <c r="E17" s="14" t="s">
        <v>12</v>
      </c>
    </row>
    <row r="18" spans="2:5" ht="24" customHeight="1">
      <c r="B18" s="13"/>
      <c r="C18" s="11" t="s">
        <v>25</v>
      </c>
      <c r="D18" s="36">
        <v>46429444204</v>
      </c>
      <c r="E18" s="12" t="s">
        <v>13</v>
      </c>
    </row>
    <row r="19" spans="2:5" ht="24" customHeight="1">
      <c r="B19" s="13"/>
      <c r="C19" s="11" t="s">
        <v>46</v>
      </c>
      <c r="D19" s="37">
        <v>0.8195233811101461</v>
      </c>
      <c r="E19" s="12" t="s">
        <v>14</v>
      </c>
    </row>
    <row r="20" spans="2:5" ht="24" customHeight="1">
      <c r="B20" s="13"/>
      <c r="C20" s="11" t="s">
        <v>25</v>
      </c>
      <c r="D20" s="36">
        <v>16048390589</v>
      </c>
      <c r="E20" s="12" t="s">
        <v>15</v>
      </c>
    </row>
    <row r="21" spans="2:5" ht="24" customHeight="1" thickBot="1">
      <c r="B21" s="15" t="s">
        <v>68</v>
      </c>
      <c r="C21" s="16" t="s">
        <v>26</v>
      </c>
      <c r="D21" s="38">
        <v>13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tr">
        <f>'p189'!B1</f>
        <v>تا پايان سال 89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f>B5/C5</f>
        <v>0.8106039059152487</v>
      </c>
      <c r="B5" s="39">
        <v>36541402891</v>
      </c>
      <c r="C5" s="39">
        <v>45079233673</v>
      </c>
      <c r="D5" s="39">
        <v>205767432</v>
      </c>
      <c r="E5" s="39">
        <v>24502</v>
      </c>
      <c r="F5" s="44" t="s">
        <v>42</v>
      </c>
    </row>
    <row r="6" spans="1:6" ht="25.5" customHeight="1">
      <c r="A6" s="42">
        <f>B6/C6</f>
        <v>0.8902386088635725</v>
      </c>
      <c r="B6" s="39">
        <v>6440729679</v>
      </c>
      <c r="C6" s="39">
        <v>7234835262</v>
      </c>
      <c r="D6" s="39">
        <v>78084663</v>
      </c>
      <c r="E6" s="39">
        <v>8255</v>
      </c>
      <c r="F6" s="45" t="s">
        <v>43</v>
      </c>
    </row>
    <row r="7" spans="1:6" ht="25.5" customHeight="1">
      <c r="A7" s="42">
        <f>B7/C7</f>
        <v>0.7942868541424712</v>
      </c>
      <c r="B7" s="39">
        <v>3447311634</v>
      </c>
      <c r="C7" s="39">
        <v>4340134318</v>
      </c>
      <c r="D7" s="39">
        <v>69167431</v>
      </c>
      <c r="E7" s="39">
        <v>5439</v>
      </c>
      <c r="F7" s="47" t="s">
        <v>50</v>
      </c>
    </row>
    <row r="8" spans="1:6" ht="25.5" customHeight="1" thickBot="1">
      <c r="A8" s="48">
        <f>B8/C8</f>
        <v>0.8195233811101461</v>
      </c>
      <c r="B8" s="49">
        <f>SUM(B5:B7)</f>
        <v>46429444204</v>
      </c>
      <c r="C8" s="49">
        <f>SUM(C5:C7)</f>
        <v>56654203253</v>
      </c>
      <c r="D8" s="49">
        <f>SUM(D5:D7)</f>
        <v>353019526</v>
      </c>
      <c r="E8" s="49">
        <f>SUM(E5:E7)</f>
        <v>38196</v>
      </c>
      <c r="F8" s="50" t="s">
        <v>44</v>
      </c>
    </row>
    <row r="9" ht="27.75" customHeight="1" thickTop="1"/>
    <row r="10" spans="1:6" ht="36.75" thickBot="1">
      <c r="A10" s="80" t="s">
        <v>36</v>
      </c>
      <c r="B10" s="80"/>
      <c r="C10" s="80"/>
      <c r="D10" s="80"/>
      <c r="E10" s="80"/>
      <c r="F10" s="80"/>
    </row>
    <row r="11" spans="1:6" ht="23.25" thickTop="1">
      <c r="A11" s="1" t="s">
        <v>37</v>
      </c>
      <c r="B11" s="2" t="s">
        <v>38</v>
      </c>
      <c r="C11" s="2" t="s">
        <v>39</v>
      </c>
      <c r="D11" s="2" t="s">
        <v>40</v>
      </c>
      <c r="E11" s="2" t="s">
        <v>41</v>
      </c>
      <c r="F11" s="3" t="s">
        <v>32</v>
      </c>
    </row>
    <row r="12" spans="1:6" ht="15.75">
      <c r="A12" s="7"/>
      <c r="B12" s="8"/>
      <c r="C12" s="8"/>
      <c r="D12" s="8"/>
      <c r="E12" s="8"/>
      <c r="F12" s="9"/>
    </row>
    <row r="13" spans="1:6" ht="25.5" customHeight="1">
      <c r="A13" s="40">
        <v>3178</v>
      </c>
      <c r="B13" s="39">
        <v>308</v>
      </c>
      <c r="C13" s="39">
        <v>504</v>
      </c>
      <c r="D13" s="39">
        <v>739</v>
      </c>
      <c r="E13" s="39">
        <v>19773</v>
      </c>
      <c r="F13" s="44" t="s">
        <v>42</v>
      </c>
    </row>
    <row r="14" spans="1:6" ht="25.5" customHeight="1">
      <c r="A14" s="40">
        <v>457</v>
      </c>
      <c r="B14" s="39">
        <v>41</v>
      </c>
      <c r="C14" s="39">
        <v>393</v>
      </c>
      <c r="D14" s="39">
        <v>269</v>
      </c>
      <c r="E14" s="39">
        <v>7095</v>
      </c>
      <c r="F14" s="45" t="s">
        <v>43</v>
      </c>
    </row>
    <row r="15" spans="1:6" ht="25.5" customHeight="1">
      <c r="A15" s="40">
        <v>236</v>
      </c>
      <c r="B15" s="39">
        <v>16</v>
      </c>
      <c r="C15" s="39">
        <v>321</v>
      </c>
      <c r="D15" s="39">
        <v>247</v>
      </c>
      <c r="E15" s="39">
        <v>4619</v>
      </c>
      <c r="F15" s="47" t="s">
        <v>50</v>
      </c>
    </row>
    <row r="16" spans="1:6" ht="25.5" customHeight="1" thickBot="1">
      <c r="A16" s="53">
        <f>SUM(A13:A15)</f>
        <v>3871</v>
      </c>
      <c r="B16" s="49">
        <f>SUM(B13:B15)</f>
        <v>365</v>
      </c>
      <c r="C16" s="49">
        <f>SUM(C13:C15)</f>
        <v>1218</v>
      </c>
      <c r="D16" s="49">
        <f>SUM(D13:D15)</f>
        <v>1255</v>
      </c>
      <c r="E16" s="49">
        <f>SUM(E13:E15)</f>
        <v>31487</v>
      </c>
      <c r="F16" s="50" t="s">
        <v>44</v>
      </c>
    </row>
    <row r="17" ht="13.5" thickTop="1"/>
    <row r="18" ht="27" customHeight="1"/>
    <row r="20" ht="13.5" thickBot="1"/>
    <row r="21" spans="2:5" ht="24" thickBot="1">
      <c r="B21" s="25">
        <f>IF(B8='p189'!D18,1," ")</f>
        <v>1</v>
      </c>
      <c r="C21" s="25">
        <f>IF(C8='p189'!D17,1," ")</f>
        <v>1</v>
      </c>
      <c r="D21" s="25">
        <f>IF(D8='p189'!D16,1," ")</f>
        <v>1</v>
      </c>
      <c r="E21" s="25">
        <f>IF(E8='p189'!D5,1," ")</f>
        <v>1</v>
      </c>
    </row>
    <row r="22" ht="24" thickBot="1">
      <c r="E22" s="25">
        <f>IF(SUM(A16:E16)=E8,1," ")</f>
        <v>1</v>
      </c>
    </row>
  </sheetData>
  <sheetProtection/>
  <mergeCells count="3">
    <mergeCell ref="A1:F1"/>
    <mergeCell ref="A2:F2"/>
    <mergeCell ref="A10:F10"/>
  </mergeCells>
  <printOptions/>
  <pageMargins left="0.7086614173228347" right="0.7480314960629921" top="0.66929133858267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.140625" style="0" customWidth="1"/>
    <col min="2" max="2" width="39.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4" ht="35.25" customHeight="1" thickBot="1">
      <c r="B1" s="33" t="s">
        <v>72</v>
      </c>
      <c r="C1" s="32"/>
      <c r="D1" s="32" t="s">
        <v>27</v>
      </c>
    </row>
    <row r="2" spans="2:5" ht="36.75" customHeight="1" thickTop="1">
      <c r="B2" s="22" t="s">
        <v>1</v>
      </c>
      <c r="C2" s="23" t="s">
        <v>2</v>
      </c>
      <c r="D2" s="23" t="s">
        <v>3</v>
      </c>
      <c r="E2" s="24" t="s">
        <v>4</v>
      </c>
    </row>
    <row r="3" spans="2:5" ht="24" customHeight="1">
      <c r="B3" s="58" t="s">
        <v>71</v>
      </c>
      <c r="C3" s="11" t="s">
        <v>17</v>
      </c>
      <c r="D3" s="55">
        <v>10539.1</v>
      </c>
      <c r="E3" s="12" t="s">
        <v>5</v>
      </c>
    </row>
    <row r="4" spans="2:5" ht="24" customHeight="1">
      <c r="B4" s="13"/>
      <c r="C4" s="11" t="s">
        <v>18</v>
      </c>
      <c r="D4" s="55">
        <v>31</v>
      </c>
      <c r="E4" s="12" t="s">
        <v>6</v>
      </c>
    </row>
    <row r="5" spans="2:5" ht="24" customHeight="1">
      <c r="B5" s="18"/>
      <c r="C5" s="19" t="s">
        <v>19</v>
      </c>
      <c r="D5" s="35">
        <v>40311</v>
      </c>
      <c r="E5" s="20" t="s">
        <v>48</v>
      </c>
    </row>
    <row r="6" spans="2:5" ht="24" customHeight="1">
      <c r="B6" s="75" t="s">
        <v>73</v>
      </c>
      <c r="C6" s="76"/>
      <c r="D6" s="76"/>
      <c r="E6" s="77"/>
    </row>
    <row r="7" spans="2:5" ht="24" customHeight="1">
      <c r="B7" s="13"/>
      <c r="C7" s="11" t="s">
        <v>20</v>
      </c>
      <c r="D7" s="55">
        <v>1568.497</v>
      </c>
      <c r="E7" s="12" t="s">
        <v>7</v>
      </c>
    </row>
    <row r="8" spans="2:5" ht="24" customHeight="1">
      <c r="B8" s="13"/>
      <c r="C8" s="11" t="s">
        <v>20</v>
      </c>
      <c r="D8" s="55">
        <v>786.001</v>
      </c>
      <c r="E8" s="12" t="s">
        <v>8</v>
      </c>
    </row>
    <row r="9" spans="2:5" ht="24" customHeight="1">
      <c r="B9" s="10" t="s">
        <v>75</v>
      </c>
      <c r="C9" s="11" t="s">
        <v>21</v>
      </c>
      <c r="D9" s="36">
        <v>1937</v>
      </c>
      <c r="E9" s="12" t="s">
        <v>9</v>
      </c>
    </row>
    <row r="10" spans="2:5" ht="24" customHeight="1">
      <c r="B10" s="21"/>
      <c r="C10" s="11" t="s">
        <v>21</v>
      </c>
      <c r="D10" s="36">
        <v>298</v>
      </c>
      <c r="E10" s="12" t="s">
        <v>59</v>
      </c>
    </row>
    <row r="11" spans="2:5" ht="24" customHeight="1">
      <c r="B11" s="13"/>
      <c r="C11" s="11" t="s">
        <v>22</v>
      </c>
      <c r="D11" s="36">
        <v>21263</v>
      </c>
      <c r="E11" s="54" t="s">
        <v>60</v>
      </c>
    </row>
    <row r="12" spans="2:5" ht="24" customHeight="1">
      <c r="B12" s="13"/>
      <c r="C12" s="11" t="s">
        <v>45</v>
      </c>
      <c r="D12" s="34">
        <v>71</v>
      </c>
      <c r="E12" s="12" t="s">
        <v>52</v>
      </c>
    </row>
    <row r="13" spans="2:5" ht="24" customHeight="1">
      <c r="B13" s="13"/>
      <c r="C13" s="11" t="s">
        <v>45</v>
      </c>
      <c r="D13" s="34">
        <v>66</v>
      </c>
      <c r="E13" s="12" t="s">
        <v>53</v>
      </c>
    </row>
    <row r="14" spans="2:5" ht="24" customHeight="1">
      <c r="B14" s="13"/>
      <c r="C14" s="11" t="s">
        <v>23</v>
      </c>
      <c r="D14" s="34">
        <v>149</v>
      </c>
      <c r="E14" s="12" t="s">
        <v>11</v>
      </c>
    </row>
    <row r="15" spans="2:5" ht="24" customHeight="1">
      <c r="B15" s="13"/>
      <c r="C15" s="11" t="s">
        <v>19</v>
      </c>
      <c r="D15" s="36">
        <v>1540</v>
      </c>
      <c r="E15" s="12" t="s">
        <v>49</v>
      </c>
    </row>
    <row r="16" spans="2:5" ht="24" customHeight="1">
      <c r="B16" s="13"/>
      <c r="C16" s="11" t="s">
        <v>24</v>
      </c>
      <c r="D16" s="36">
        <v>357870990</v>
      </c>
      <c r="E16" s="14" t="s">
        <v>12</v>
      </c>
    </row>
    <row r="17" spans="2:5" ht="24" customHeight="1">
      <c r="B17" s="13"/>
      <c r="C17" s="11" t="s">
        <v>25</v>
      </c>
      <c r="D17" s="36">
        <v>105095316135</v>
      </c>
      <c r="E17" s="14" t="s">
        <v>12</v>
      </c>
    </row>
    <row r="18" spans="2:5" ht="24" customHeight="1">
      <c r="B18" s="13"/>
      <c r="C18" s="11" t="s">
        <v>25</v>
      </c>
      <c r="D18" s="36">
        <v>106606170943</v>
      </c>
      <c r="E18" s="12" t="s">
        <v>13</v>
      </c>
    </row>
    <row r="19" spans="2:5" ht="24" customHeight="1">
      <c r="B19" s="13"/>
      <c r="C19" s="11" t="s">
        <v>46</v>
      </c>
      <c r="D19" s="37">
        <v>1.0143760432297404</v>
      </c>
      <c r="E19" s="12" t="s">
        <v>14</v>
      </c>
    </row>
    <row r="20" spans="2:5" ht="24" customHeight="1">
      <c r="B20" s="13"/>
      <c r="C20" s="11" t="s">
        <v>25</v>
      </c>
      <c r="D20" s="36">
        <v>14853046913</v>
      </c>
      <c r="E20" s="12" t="s">
        <v>15</v>
      </c>
    </row>
    <row r="21" spans="2:5" ht="24" customHeight="1" thickBot="1">
      <c r="B21" s="15" t="s">
        <v>74</v>
      </c>
      <c r="C21" s="16" t="s">
        <v>26</v>
      </c>
      <c r="D21" s="38">
        <v>11</v>
      </c>
      <c r="E21" s="17" t="s">
        <v>16</v>
      </c>
    </row>
    <row r="22" ht="19.5" customHeight="1" thickTop="1"/>
  </sheetData>
  <sheetProtection/>
  <mergeCells count="1">
    <mergeCell ref="B6:E6"/>
  </mergeCells>
  <printOptions/>
  <pageMargins left="0.5118110236220472" right="0.35433070866141736" top="0.5118110236220472" bottom="0.15748031496062992" header="0.1968503937007874" footer="0.1968503937007874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فناو.ري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30.75" customHeight="1">
      <c r="A1" s="78" t="s">
        <v>47</v>
      </c>
      <c r="B1" s="78"/>
      <c r="C1" s="78"/>
      <c r="D1" s="78"/>
      <c r="E1" s="78"/>
      <c r="F1" s="78"/>
    </row>
    <row r="2" spans="1:6" ht="26.25" customHeight="1" thickBot="1">
      <c r="A2" s="79" t="str">
        <f>'p190'!B1</f>
        <v>تا پایان سال  90</v>
      </c>
      <c r="B2" s="79"/>
      <c r="C2" s="79"/>
      <c r="D2" s="79"/>
      <c r="E2" s="79"/>
      <c r="F2" s="79"/>
    </row>
    <row r="3" spans="1:6" ht="23.25" thickTop="1">
      <c r="A3" s="1" t="s">
        <v>28</v>
      </c>
      <c r="B3" s="2" t="s">
        <v>29</v>
      </c>
      <c r="C3" s="2" t="s">
        <v>30</v>
      </c>
      <c r="D3" s="2" t="s">
        <v>30</v>
      </c>
      <c r="E3" s="2" t="s">
        <v>31</v>
      </c>
      <c r="F3" s="3" t="s">
        <v>32</v>
      </c>
    </row>
    <row r="4" spans="1:6" ht="22.5">
      <c r="A4" s="4" t="s">
        <v>33</v>
      </c>
      <c r="B4" s="5" t="s">
        <v>34</v>
      </c>
      <c r="C4" s="5" t="s">
        <v>34</v>
      </c>
      <c r="D4" s="5" t="s">
        <v>0</v>
      </c>
      <c r="E4" s="5" t="s">
        <v>35</v>
      </c>
      <c r="F4" s="6"/>
    </row>
    <row r="5" spans="1:6" ht="25.5" customHeight="1">
      <c r="A5" s="42">
        <v>1.020620225227603</v>
      </c>
      <c r="B5" s="39">
        <v>75881050320</v>
      </c>
      <c r="C5" s="39">
        <v>74347978263</v>
      </c>
      <c r="D5" s="39">
        <v>183351830</v>
      </c>
      <c r="E5" s="39">
        <v>20956</v>
      </c>
      <c r="F5" s="44" t="s">
        <v>42</v>
      </c>
    </row>
    <row r="6" spans="1:6" ht="25.5" customHeight="1">
      <c r="A6" s="42">
        <v>0.9593690375236433</v>
      </c>
      <c r="B6" s="39">
        <v>14063658173</v>
      </c>
      <c r="C6" s="39">
        <v>14659278779</v>
      </c>
      <c r="D6" s="39">
        <v>74154240</v>
      </c>
      <c r="E6" s="39">
        <v>7761</v>
      </c>
      <c r="F6" s="45" t="s">
        <v>43</v>
      </c>
    </row>
    <row r="7" spans="1:6" ht="25.5" customHeight="1">
      <c r="A7" s="42">
        <v>0.9663492746679735</v>
      </c>
      <c r="B7" s="39">
        <v>10519031526</v>
      </c>
      <c r="C7" s="39">
        <v>10885330803</v>
      </c>
      <c r="D7" s="39">
        <v>78192090</v>
      </c>
      <c r="E7" s="39">
        <v>5826</v>
      </c>
      <c r="F7" s="47" t="s">
        <v>50</v>
      </c>
    </row>
    <row r="8" spans="1:6" ht="25.5" customHeight="1">
      <c r="A8" s="42">
        <v>1.2127168454274668</v>
      </c>
      <c r="B8" s="56">
        <v>1643990000</v>
      </c>
      <c r="C8" s="56">
        <v>1355625599</v>
      </c>
      <c r="D8" s="56">
        <v>8701072</v>
      </c>
      <c r="E8" s="56">
        <v>2922</v>
      </c>
      <c r="F8" s="47" t="s">
        <v>69</v>
      </c>
    </row>
    <row r="9" spans="1:6" ht="25.5" customHeight="1">
      <c r="A9" s="42">
        <v>1.1693061728047331</v>
      </c>
      <c r="B9" s="56">
        <v>4498440924</v>
      </c>
      <c r="C9" s="56">
        <v>3847102691</v>
      </c>
      <c r="D9" s="56">
        <v>13471758</v>
      </c>
      <c r="E9" s="56">
        <v>2846</v>
      </c>
      <c r="F9" s="47" t="s">
        <v>70</v>
      </c>
    </row>
    <row r="10" spans="1:6" ht="25.5" customHeight="1" thickBot="1">
      <c r="A10" s="48">
        <v>1.0143760432297404</v>
      </c>
      <c r="B10" s="49">
        <v>106606170943</v>
      </c>
      <c r="C10" s="49">
        <v>105095316135</v>
      </c>
      <c r="D10" s="49">
        <v>357870990</v>
      </c>
      <c r="E10" s="49">
        <v>40311</v>
      </c>
      <c r="F10" s="50" t="s">
        <v>44</v>
      </c>
    </row>
    <row r="11" ht="7.5" customHeight="1" thickTop="1"/>
    <row r="12" spans="1:6" ht="30" customHeight="1" thickBot="1">
      <c r="A12" s="80" t="s">
        <v>36</v>
      </c>
      <c r="B12" s="80"/>
      <c r="C12" s="80"/>
      <c r="D12" s="80"/>
      <c r="E12" s="80"/>
      <c r="F12" s="80"/>
    </row>
    <row r="13" spans="1:6" ht="23.25" thickTop="1">
      <c r="A13" s="1" t="s">
        <v>37</v>
      </c>
      <c r="B13" s="2" t="s">
        <v>38</v>
      </c>
      <c r="C13" s="2" t="s">
        <v>39</v>
      </c>
      <c r="D13" s="2" t="s">
        <v>40</v>
      </c>
      <c r="E13" s="2" t="s">
        <v>41</v>
      </c>
      <c r="F13" s="3" t="s">
        <v>32</v>
      </c>
    </row>
    <row r="14" spans="1:6" ht="15.75">
      <c r="A14" s="7"/>
      <c r="B14" s="8"/>
      <c r="C14" s="8"/>
      <c r="D14" s="8"/>
      <c r="E14" s="8"/>
      <c r="F14" s="9"/>
    </row>
    <row r="15" spans="1:6" ht="25.5" customHeight="1">
      <c r="A15" s="40">
        <v>3117</v>
      </c>
      <c r="B15" s="39">
        <v>260</v>
      </c>
      <c r="C15" s="39">
        <v>334</v>
      </c>
      <c r="D15" s="39">
        <v>624</v>
      </c>
      <c r="E15" s="39">
        <v>16621</v>
      </c>
      <c r="F15" s="44" t="s">
        <v>42</v>
      </c>
    </row>
    <row r="16" spans="1:6" ht="25.5" customHeight="1">
      <c r="A16" s="40">
        <v>481</v>
      </c>
      <c r="B16" s="39">
        <v>38</v>
      </c>
      <c r="C16" s="39">
        <v>328</v>
      </c>
      <c r="D16" s="39">
        <v>244</v>
      </c>
      <c r="E16" s="39">
        <v>6670</v>
      </c>
      <c r="F16" s="45" t="s">
        <v>43</v>
      </c>
    </row>
    <row r="17" spans="1:6" ht="25.5" customHeight="1">
      <c r="A17" s="40">
        <v>261</v>
      </c>
      <c r="B17" s="39">
        <v>17</v>
      </c>
      <c r="C17" s="39">
        <v>327</v>
      </c>
      <c r="D17" s="39">
        <v>252</v>
      </c>
      <c r="E17" s="39">
        <v>4969</v>
      </c>
      <c r="F17" s="47" t="s">
        <v>50</v>
      </c>
    </row>
    <row r="18" spans="1:6" ht="25.5" customHeight="1">
      <c r="A18" s="57">
        <v>133</v>
      </c>
      <c r="B18" s="56">
        <v>13</v>
      </c>
      <c r="C18" s="56">
        <v>109</v>
      </c>
      <c r="D18" s="56">
        <v>77</v>
      </c>
      <c r="E18" s="56">
        <v>2590</v>
      </c>
      <c r="F18" s="47" t="s">
        <v>69</v>
      </c>
    </row>
    <row r="19" spans="1:6" ht="25.5" customHeight="1">
      <c r="A19" s="57">
        <v>92</v>
      </c>
      <c r="B19" s="56">
        <v>54</v>
      </c>
      <c r="C19" s="56">
        <v>170</v>
      </c>
      <c r="D19" s="56">
        <v>79</v>
      </c>
      <c r="E19" s="56">
        <v>2451</v>
      </c>
      <c r="F19" s="47" t="s">
        <v>70</v>
      </c>
    </row>
    <row r="20" spans="1:6" ht="25.5" customHeight="1" thickBot="1">
      <c r="A20" s="53">
        <v>4084</v>
      </c>
      <c r="B20" s="49">
        <v>382</v>
      </c>
      <c r="C20" s="49">
        <v>1268</v>
      </c>
      <c r="D20" s="49">
        <v>1276</v>
      </c>
      <c r="E20" s="49">
        <v>33301</v>
      </c>
      <c r="F20" s="50" t="s">
        <v>44</v>
      </c>
    </row>
    <row r="21" ht="13.5" thickTop="1"/>
    <row r="22" ht="6.75" customHeight="1"/>
    <row r="24" ht="13.5" thickBot="1"/>
    <row r="25" spans="2:5" ht="24" thickBot="1">
      <c r="B25" s="25">
        <f>IF(B10='p190'!D18,1," ")</f>
        <v>1</v>
      </c>
      <c r="C25" s="25">
        <f>IF(C10='p190'!D17,1," ")</f>
        <v>1</v>
      </c>
      <c r="D25" s="25">
        <f>IF(D10='p190'!D16,1," ")</f>
        <v>1</v>
      </c>
      <c r="E25" s="25">
        <f>IF(E10='p190'!D5,1," ")</f>
        <v>1</v>
      </c>
    </row>
    <row r="26" ht="24" thickBot="1">
      <c r="E26" s="25">
        <f>IF(SUM(A20:E20)=E10,1," ")</f>
        <v>1</v>
      </c>
    </row>
  </sheetData>
  <sheetProtection/>
  <mergeCells count="3">
    <mergeCell ref="A1:F1"/>
    <mergeCell ref="A2:F2"/>
    <mergeCell ref="A12:F12"/>
  </mergeCells>
  <printOptions/>
  <pageMargins left="0.7086614173228347" right="0.7480314960629921" top="0.38" bottom="0.76" header="0.3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2019-11-07T06:29:18Z</cp:lastPrinted>
  <dcterms:created xsi:type="dcterms:W3CDTF">2001-02-12T04:46:11Z</dcterms:created>
  <dcterms:modified xsi:type="dcterms:W3CDTF">2023-04-26T10:37:17Z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